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EPTO DE PLANEJAMENTO - OBRAS PÚBLICAS\2 - SECRETARIA DE DESENVOLVIMENTO REGIONAL - FUMEFI\ESTRADA NAIM KHAIRALLA (TRECHO 3) - BAIRRO LUIZ FAGUNDES\4º Planilhas e Projeto\"/>
    </mc:Choice>
  </mc:AlternateContent>
  <bookViews>
    <workbookView xWindow="0" yWindow="0" windowWidth="8205" windowHeight="6780" activeTab="1"/>
  </bookViews>
  <sheets>
    <sheet name="Plan1" sheetId="1" r:id="rId1"/>
    <sheet name="Plan1 (2)" sheetId="2" r:id="rId2"/>
    <sheet name="Plan2" sheetId="3" r:id="rId3"/>
  </sheets>
  <definedNames>
    <definedName name="_xlnm.Print_Area" localSheetId="1">'Plan1 (2)'!$A$1:$K$65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2" l="1"/>
  <c r="D28" i="3"/>
  <c r="E22" i="3" s="1"/>
  <c r="G22" i="3" s="1"/>
  <c r="D16" i="3"/>
  <c r="E15" i="3" s="1"/>
  <c r="G15" i="3" s="1"/>
  <c r="H7" i="3"/>
  <c r="E12" i="3" l="1"/>
  <c r="G12" i="3" s="1"/>
  <c r="E16" i="3"/>
  <c r="E14" i="3"/>
  <c r="G14" i="3" s="1"/>
  <c r="E13" i="3"/>
  <c r="G13" i="3" s="1"/>
  <c r="E25" i="3"/>
  <c r="G25" i="3" s="1"/>
  <c r="E26" i="3"/>
  <c r="G26" i="3" s="1"/>
  <c r="E21" i="3"/>
  <c r="H12" i="2"/>
  <c r="I5" i="2" s="1"/>
  <c r="J5" i="2" s="1"/>
  <c r="G16" i="3" l="1"/>
  <c r="E28" i="3"/>
  <c r="G21" i="3"/>
  <c r="G28" i="3" s="1"/>
  <c r="C16" i="2"/>
  <c r="I12" i="2"/>
  <c r="I10" i="2"/>
  <c r="J10" i="2" s="1"/>
  <c r="I8" i="2"/>
  <c r="J8" i="2" s="1"/>
  <c r="I6" i="2"/>
  <c r="I11" i="2"/>
  <c r="J11" i="2" s="1"/>
  <c r="I9" i="2"/>
  <c r="J9" i="2" s="1"/>
  <c r="I7" i="2"/>
  <c r="J7" i="2" s="1"/>
  <c r="J23" i="1"/>
  <c r="J24" i="1"/>
  <c r="J25" i="1"/>
  <c r="F30" i="3" l="1"/>
  <c r="J6" i="2"/>
  <c r="J12" i="2" s="1"/>
  <c r="C18" i="2" s="1"/>
  <c r="H19" i="2" s="1"/>
  <c r="I42" i="2" s="1"/>
  <c r="I12" i="1"/>
  <c r="H6" i="1"/>
  <c r="H16" i="2" l="1"/>
  <c r="H26" i="1"/>
  <c r="I20" i="1" s="1"/>
  <c r="I40" i="2" l="1"/>
  <c r="E56" i="2" s="1"/>
  <c r="E57" i="2" s="1"/>
  <c r="J20" i="1"/>
  <c r="I23" i="1"/>
  <c r="I26" i="1"/>
  <c r="I19" i="1"/>
  <c r="I22" i="1"/>
  <c r="I25" i="1"/>
  <c r="I21" i="1"/>
  <c r="I24" i="1"/>
  <c r="J21" i="1" l="1"/>
  <c r="J19" i="1"/>
  <c r="J22" i="1"/>
  <c r="J26" i="1" l="1"/>
</calcChain>
</file>

<file path=xl/sharedStrings.xml><?xml version="1.0" encoding="utf-8"?>
<sst xmlns="http://schemas.openxmlformats.org/spreadsheetml/2006/main" count="124" uniqueCount="98">
  <si>
    <t>Tipo de Veículo</t>
  </si>
  <si>
    <t>Fator Equivalente de Operação</t>
  </si>
  <si>
    <t>ESRS</t>
  </si>
  <si>
    <t>ESRD</t>
  </si>
  <si>
    <t>ETD</t>
  </si>
  <si>
    <t>ETT</t>
  </si>
  <si>
    <t xml:space="preserve">Contagem Sentido &gt; Nº Veículo (Quant.) </t>
  </si>
  <si>
    <t>Fator de Veículo (F.V.)</t>
  </si>
  <si>
    <t>1ESRS+1ESRD</t>
  </si>
  <si>
    <t>1ESRS+1ETD</t>
  </si>
  <si>
    <t>1ESRS+1ESRD+1ETT</t>
  </si>
  <si>
    <t>1ESRS+1ETD+1ETT</t>
  </si>
  <si>
    <t>1ESRS+3ETD</t>
  </si>
  <si>
    <t>1ESRS+1ESRD+1ETD</t>
  </si>
  <si>
    <t>1ESRS+3ESRD</t>
  </si>
  <si>
    <t>TOTAL</t>
  </si>
  <si>
    <t>COLAR ÁBACO</t>
  </si>
  <si>
    <t>Porcentagem (%)</t>
  </si>
  <si>
    <t>PASSEIO</t>
  </si>
  <si>
    <t>ÔNIBUS</t>
  </si>
  <si>
    <t>2C</t>
  </si>
  <si>
    <t>3C</t>
  </si>
  <si>
    <t>4C</t>
  </si>
  <si>
    <t>2S2</t>
  </si>
  <si>
    <t>3S2</t>
  </si>
  <si>
    <t>TIPO DE VEÍCULO</t>
  </si>
  <si>
    <t>QUANTIDADE</t>
  </si>
  <si>
    <t>Veículos</t>
  </si>
  <si>
    <t>Onde:</t>
  </si>
  <si>
    <t>Vt - Volume Total de Tráfego</t>
  </si>
  <si>
    <t>V1 - Volume Inicial de Tráfego</t>
  </si>
  <si>
    <t>t - Taxa de Crescimento Anual</t>
  </si>
  <si>
    <t>P - Período de Crescimento</t>
  </si>
  <si>
    <t>V1 =</t>
  </si>
  <si>
    <t>t =</t>
  </si>
  <si>
    <t>p =</t>
  </si>
  <si>
    <t>=</t>
  </si>
  <si>
    <t>N = 365 x VDM x P x FV x FR</t>
  </si>
  <si>
    <t>VDM =</t>
  </si>
  <si>
    <t>P=</t>
  </si>
  <si>
    <t xml:space="preserve">FR = </t>
  </si>
  <si>
    <t xml:space="preserve">FV = </t>
  </si>
  <si>
    <t>N =</t>
  </si>
  <si>
    <t>OU</t>
  </si>
  <si>
    <t>ESRS - 6T</t>
  </si>
  <si>
    <t>ESRD - 10T</t>
  </si>
  <si>
    <t>ETD - 17T</t>
  </si>
  <si>
    <t>ETT - 25,5T</t>
  </si>
  <si>
    <t>TOTAL DE EIXOS</t>
  </si>
  <si>
    <t xml:space="preserve">              NÚMERO TOTAL DE EIXOS</t>
  </si>
  <si>
    <t>TIPOS DE VEÍCULOS</t>
  </si>
  <si>
    <t>PERCENTUAL EM FUNÇÃO DO NÚMERO DE EIXOS</t>
  </si>
  <si>
    <t>EIXOS(*)</t>
  </si>
  <si>
    <t>FATOR DE EIXO (F.E.)</t>
  </si>
  <si>
    <t>VALOR %</t>
  </si>
  <si>
    <t>VEÍCULOS COM 2 EIXOS</t>
  </si>
  <si>
    <t>VEÍCULOS COM 3 EIXOS</t>
  </si>
  <si>
    <t>VEÍCULOS COM 5 EIXOS</t>
  </si>
  <si>
    <t>FATOR DE CARGA = F.C.</t>
  </si>
  <si>
    <t>EIXO SIMPLES</t>
  </si>
  <si>
    <t>Nº EIXOS</t>
  </si>
  <si>
    <t>EIXOS COMPOSTOS (T)</t>
  </si>
  <si>
    <t>ETD - 17 T</t>
  </si>
  <si>
    <t>ETT - 25,5 T</t>
  </si>
  <si>
    <t>F.EQ.OP.</t>
  </si>
  <si>
    <t xml:space="preserve">FV = F.E X F.C = </t>
  </si>
  <si>
    <t>VEÍCULOS COM 4 EIXOS</t>
  </si>
  <si>
    <t>FATOR DE EIXO (F.C.)</t>
  </si>
  <si>
    <t>Coeficiente de Equivalência Estrutural</t>
  </si>
  <si>
    <t>I.S.C</t>
  </si>
  <si>
    <t>base</t>
  </si>
  <si>
    <t>Base</t>
  </si>
  <si>
    <t>Sub-Base</t>
  </si>
  <si>
    <t>Reforço</t>
  </si>
  <si>
    <r>
      <rPr>
        <sz val="14"/>
        <color theme="1"/>
        <rFont val="Calibri"/>
        <family val="2"/>
        <scheme val="minor"/>
      </rPr>
      <t>K</t>
    </r>
    <r>
      <rPr>
        <sz val="8"/>
        <color theme="1"/>
        <rFont val="Calibri"/>
        <family val="2"/>
        <scheme val="minor"/>
      </rPr>
      <t xml:space="preserve">B  </t>
    </r>
    <r>
      <rPr>
        <sz val="12"/>
        <color theme="1"/>
        <rFont val="Calibri"/>
        <family val="2"/>
        <scheme val="minor"/>
      </rPr>
      <t>= 1,00</t>
    </r>
  </si>
  <si>
    <t>&gt;=20%</t>
  </si>
  <si>
    <t>&gt;=80%</t>
  </si>
  <si>
    <t>(cm)</t>
  </si>
  <si>
    <r>
      <rPr>
        <b/>
        <sz val="14"/>
        <color theme="1"/>
        <rFont val="Calibri"/>
        <family val="2"/>
        <scheme val="minor"/>
      </rPr>
      <t>K</t>
    </r>
    <r>
      <rPr>
        <b/>
        <sz val="8"/>
        <color theme="1"/>
        <rFont val="Calibri"/>
        <family val="2"/>
        <scheme val="minor"/>
      </rPr>
      <t xml:space="preserve">R  </t>
    </r>
    <r>
      <rPr>
        <b/>
        <sz val="12"/>
        <color theme="1"/>
        <rFont val="Calibri"/>
        <family val="2"/>
        <scheme val="minor"/>
      </rPr>
      <t>= 2,00</t>
    </r>
  </si>
  <si>
    <r>
      <t>H</t>
    </r>
    <r>
      <rPr>
        <b/>
        <sz val="11"/>
        <color theme="1"/>
        <rFont val="Calibri"/>
        <family val="2"/>
        <scheme val="minor"/>
      </rPr>
      <t>n</t>
    </r>
    <r>
      <rPr>
        <b/>
        <sz val="14"/>
        <color theme="1"/>
        <rFont val="Calibri"/>
        <family val="2"/>
        <scheme val="minor"/>
      </rPr>
      <t xml:space="preserve"> =</t>
    </r>
  </si>
  <si>
    <r>
      <t>H</t>
    </r>
    <r>
      <rPr>
        <b/>
        <sz val="9"/>
        <color theme="1"/>
        <rFont val="Calibri"/>
        <family val="2"/>
        <scheme val="minor"/>
      </rPr>
      <t>20</t>
    </r>
    <r>
      <rPr>
        <b/>
        <sz val="14"/>
        <color theme="1"/>
        <rFont val="Calibri"/>
        <family val="2"/>
        <scheme val="minor"/>
      </rPr>
      <t xml:space="preserve"> =</t>
    </r>
  </si>
  <si>
    <t>revestimento</t>
  </si>
  <si>
    <r>
      <rPr>
        <sz val="14"/>
        <color theme="1"/>
        <rFont val="Calibri"/>
        <family val="2"/>
        <scheme val="minor"/>
      </rPr>
      <t>K</t>
    </r>
    <r>
      <rPr>
        <sz val="8"/>
        <color theme="1"/>
        <rFont val="Calibri"/>
        <family val="2"/>
        <scheme val="minor"/>
      </rPr>
      <t xml:space="preserve">REF  </t>
    </r>
    <r>
      <rPr>
        <sz val="12"/>
        <color theme="1"/>
        <rFont val="Calibri"/>
        <family val="2"/>
        <scheme val="minor"/>
      </rPr>
      <t>= 1,00</t>
    </r>
  </si>
  <si>
    <t>Revestimento (R) =</t>
  </si>
  <si>
    <t>Espessura da Base (B) =</t>
  </si>
  <si>
    <r>
      <t>Espessura da Sub-Base (h</t>
    </r>
    <r>
      <rPr>
        <sz val="10"/>
        <color theme="1"/>
        <rFont val="Calibri"/>
        <family val="2"/>
        <scheme val="minor"/>
      </rPr>
      <t>20</t>
    </r>
    <r>
      <rPr>
        <sz val="12"/>
        <color theme="1"/>
        <rFont val="Calibri"/>
        <family val="2"/>
        <scheme val="minor"/>
      </rPr>
      <t>) =</t>
    </r>
  </si>
  <si>
    <r>
      <rPr>
        <sz val="14"/>
        <color theme="1"/>
        <rFont val="Calibri"/>
        <family val="2"/>
        <scheme val="minor"/>
      </rPr>
      <t>K</t>
    </r>
    <r>
      <rPr>
        <sz val="8"/>
        <color theme="1"/>
        <rFont val="Calibri"/>
        <family val="2"/>
        <scheme val="minor"/>
      </rPr>
      <t xml:space="preserve">s  </t>
    </r>
    <r>
      <rPr>
        <sz val="12"/>
        <color theme="1"/>
        <rFont val="Calibri"/>
        <family val="2"/>
        <scheme val="minor"/>
      </rPr>
      <t>= 1,00</t>
    </r>
  </si>
  <si>
    <t>ESPESSURAS ADOTADAS (cm)</t>
  </si>
  <si>
    <t>REVESTIMENTO =</t>
  </si>
  <si>
    <t>BASE =</t>
  </si>
  <si>
    <t xml:space="preserve">SUB-BASE = </t>
  </si>
  <si>
    <t>&gt;=11%</t>
  </si>
  <si>
    <t xml:space="preserve">     Responsável Técnico</t>
  </si>
  <si>
    <t>Revestimento adotado = 9,0 cm</t>
  </si>
  <si>
    <t>Dimensionamento de Pavimento - Estrada Naim Khairalla (Trecho 3)</t>
  </si>
  <si>
    <t>ENG. RODRIGO SILVA DE SOUZA</t>
  </si>
  <si>
    <t>ART nº 28027230211063571</t>
  </si>
  <si>
    <t xml:space="preserve">    CREA. 5069648723-SP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</si>
</sst>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indexed="64"/>
      </right>
      <top style="thin">
        <color theme="1" tint="0.3499862666707357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theme="0" tint="-0.499984740745262"/>
      </top>
      <bottom style="thin">
        <color indexed="64"/>
      </bottom>
      <diagonal/>
    </border>
    <border>
      <left style="thin">
        <color theme="1" tint="0.34998626667073579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0" fillId="3" borderId="3" xfId="0" applyFill="1" applyBorder="1"/>
    <xf numFmtId="0" fontId="0" fillId="3" borderId="5" xfId="0" applyFill="1" applyBorder="1"/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2" fontId="0" fillId="0" borderId="0" xfId="0" applyNumberFormat="1"/>
    <xf numFmtId="0" fontId="2" fillId="2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/>
    <xf numFmtId="0" fontId="0" fillId="3" borderId="8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0" xfId="0" applyFill="1" applyBorder="1"/>
    <xf numFmtId="0" fontId="0" fillId="3" borderId="15" xfId="0" applyFill="1" applyBorder="1"/>
    <xf numFmtId="0" fontId="4" fillId="3" borderId="14" xfId="0" applyFont="1" applyFill="1" applyBorder="1"/>
    <xf numFmtId="0" fontId="4" fillId="3" borderId="0" xfId="0" applyFont="1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5" fillId="3" borderId="10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/>
    </xf>
    <xf numFmtId="4" fontId="6" fillId="3" borderId="0" xfId="0" applyNumberFormat="1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 vertical="center"/>
    </xf>
    <xf numFmtId="0" fontId="8" fillId="3" borderId="14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0" fillId="0" borderId="31" xfId="0" applyBorder="1"/>
    <xf numFmtId="0" fontId="0" fillId="0" borderId="35" xfId="0" applyBorder="1" applyAlignment="1">
      <alignment horizontal="center" vertical="center"/>
    </xf>
    <xf numFmtId="0" fontId="0" fillId="0" borderId="0" xfId="0" applyBorder="1"/>
    <xf numFmtId="0" fontId="0" fillId="0" borderId="31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10" fontId="0" fillId="0" borderId="31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10" fillId="2" borderId="36" xfId="0" applyFont="1" applyFill="1" applyBorder="1" applyAlignment="1"/>
    <xf numFmtId="0" fontId="10" fillId="2" borderId="37" xfId="0" applyFont="1" applyFill="1" applyBorder="1" applyAlignment="1"/>
    <xf numFmtId="2" fontId="10" fillId="2" borderId="38" xfId="0" applyNumberFormat="1" applyFont="1" applyFill="1" applyBorder="1" applyAlignment="1">
      <alignment horizontal="left"/>
    </xf>
    <xf numFmtId="0" fontId="0" fillId="2" borderId="37" xfId="0" applyFill="1" applyBorder="1"/>
    <xf numFmtId="0" fontId="0" fillId="2" borderId="38" xfId="0" applyFill="1" applyBorder="1"/>
    <xf numFmtId="10" fontId="0" fillId="3" borderId="2" xfId="0" applyNumberForma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10" fillId="3" borderId="0" xfId="0" applyFont="1" applyFill="1" applyBorder="1"/>
    <xf numFmtId="0" fontId="0" fillId="3" borderId="31" xfId="0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0" fillId="3" borderId="6" xfId="0" applyNumberForma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0" xfId="0" applyFill="1" applyAlignment="1"/>
    <xf numFmtId="0" fontId="0" fillId="3" borderId="7" xfId="0" applyFill="1" applyBorder="1"/>
    <xf numFmtId="0" fontId="0" fillId="3" borderId="52" xfId="0" applyFill="1" applyBorder="1"/>
    <xf numFmtId="0" fontId="0" fillId="3" borderId="32" xfId="0" applyFill="1" applyBorder="1"/>
    <xf numFmtId="0" fontId="0" fillId="3" borderId="52" xfId="0" applyFill="1" applyBorder="1" applyAlignment="1">
      <alignment horizontal="center"/>
    </xf>
    <xf numFmtId="10" fontId="0" fillId="3" borderId="53" xfId="0" applyNumberFormat="1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0" xfId="0" applyFill="1" applyAlignment="1">
      <alignment horizontal="right"/>
    </xf>
    <xf numFmtId="2" fontId="0" fillId="3" borderId="0" xfId="0" applyNumberFormat="1" applyFill="1" applyAlignment="1">
      <alignment horizontal="left" vertical="center"/>
    </xf>
    <xf numFmtId="0" fontId="8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2" fontId="3" fillId="3" borderId="0" xfId="0" applyNumberFormat="1" applyFont="1" applyFill="1" applyAlignment="1">
      <alignment horizontal="left" vertical="center"/>
    </xf>
    <xf numFmtId="0" fontId="2" fillId="3" borderId="0" xfId="0" applyFont="1" applyFill="1"/>
    <xf numFmtId="0" fontId="8" fillId="3" borderId="0" xfId="0" applyFont="1" applyFill="1"/>
    <xf numFmtId="0" fontId="0" fillId="3" borderId="0" xfId="0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2" fontId="8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0" fontId="0" fillId="4" borderId="7" xfId="0" applyFill="1" applyBorder="1"/>
    <xf numFmtId="2" fontId="0" fillId="3" borderId="7" xfId="0" applyNumberFormat="1" applyFill="1" applyBorder="1" applyAlignment="1">
      <alignment horizontal="center" vertical="center"/>
    </xf>
    <xf numFmtId="0" fontId="0" fillId="3" borderId="0" xfId="0" applyFont="1" applyFill="1"/>
    <xf numFmtId="0" fontId="0" fillId="0" borderId="0" xfId="0" applyAlignment="1">
      <alignment horizontal="center" vertical="center"/>
    </xf>
    <xf numFmtId="0" fontId="16" fillId="3" borderId="0" xfId="0" applyFont="1" applyFill="1" applyAlignment="1">
      <alignment vertical="center"/>
    </xf>
    <xf numFmtId="0" fontId="0" fillId="0" borderId="0" xfId="0" applyFill="1" applyBorder="1"/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/>
    <xf numFmtId="0" fontId="0" fillId="0" borderId="0" xfId="0" applyFill="1"/>
    <xf numFmtId="2" fontId="0" fillId="0" borderId="0" xfId="0" applyNumberFormat="1" applyFill="1"/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9" fontId="3" fillId="3" borderId="11" xfId="1" applyFont="1" applyFill="1" applyBorder="1" applyAlignment="1">
      <alignment horizontal="center" vertical="top" wrapText="1"/>
    </xf>
    <xf numFmtId="9" fontId="3" fillId="3" borderId="1" xfId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17" fillId="3" borderId="0" xfId="0" applyFont="1" applyFill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4" fillId="3" borderId="0" xfId="0" applyFont="1" applyFill="1" applyAlignment="1">
      <alignment horizontal="right"/>
    </xf>
    <xf numFmtId="0" fontId="0" fillId="5" borderId="7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left" vertical="center"/>
    </xf>
    <xf numFmtId="0" fontId="0" fillId="3" borderId="49" xfId="0" applyFill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9" fontId="3" fillId="3" borderId="19" xfId="1" applyFont="1" applyFill="1" applyBorder="1" applyAlignment="1">
      <alignment horizontal="center" vertical="top" wrapText="1"/>
    </xf>
    <xf numFmtId="9" fontId="3" fillId="3" borderId="2" xfId="1" applyFont="1" applyFill="1" applyBorder="1" applyAlignment="1">
      <alignment horizontal="center" vertical="top" wrapText="1"/>
    </xf>
    <xf numFmtId="0" fontId="3" fillId="3" borderId="27" xfId="0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4" fillId="3" borderId="40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left" vertical="center"/>
    </xf>
    <xf numFmtId="0" fontId="2" fillId="3" borderId="52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center" vertical="top"/>
    </xf>
    <xf numFmtId="0" fontId="3" fillId="3" borderId="19" xfId="0" applyFont="1" applyFill="1" applyBorder="1" applyAlignment="1">
      <alignment horizontal="center" vertical="top"/>
    </xf>
    <xf numFmtId="0" fontId="3" fillId="3" borderId="20" xfId="0" applyFont="1" applyFill="1" applyBorder="1" applyAlignment="1">
      <alignment horizontal="center" vertical="top"/>
    </xf>
    <xf numFmtId="0" fontId="3" fillId="3" borderId="27" xfId="0" applyFont="1" applyFill="1" applyBorder="1" applyAlignment="1">
      <alignment horizontal="center" vertical="top"/>
    </xf>
    <xf numFmtId="0" fontId="3" fillId="3" borderId="28" xfId="0" applyFont="1" applyFill="1" applyBorder="1" applyAlignment="1">
      <alignment horizontal="center" vertical="top"/>
    </xf>
    <xf numFmtId="0" fontId="3" fillId="3" borderId="29" xfId="0" applyFont="1" applyFill="1" applyBorder="1" applyAlignment="1">
      <alignment horizontal="center" vertical="top"/>
    </xf>
    <xf numFmtId="0" fontId="15" fillId="6" borderId="0" xfId="0" applyFont="1" applyFill="1" applyAlignment="1">
      <alignment horizontal="center" vertical="center"/>
    </xf>
    <xf numFmtId="0" fontId="6" fillId="3" borderId="12" xfId="0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right" vertical="center"/>
    </xf>
    <xf numFmtId="11" fontId="6" fillId="3" borderId="13" xfId="0" applyNumberFormat="1" applyFont="1" applyFill="1" applyBorder="1" applyAlignment="1">
      <alignment horizontal="left" vertical="center"/>
    </xf>
    <xf numFmtId="11" fontId="6" fillId="3" borderId="18" xfId="0" applyNumberFormat="1" applyFont="1" applyFill="1" applyBorder="1" applyAlignment="1">
      <alignment horizontal="left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0" fillId="0" borderId="36" xfId="0" applyBorder="1" applyAlignment="1">
      <alignment horizontal="left"/>
    </xf>
    <xf numFmtId="0" fontId="0" fillId="0" borderId="38" xfId="0" applyBorder="1" applyAlignment="1">
      <alignment horizontal="left"/>
    </xf>
    <xf numFmtId="2" fontId="0" fillId="0" borderId="31" xfId="0" applyNumberFormat="1" applyBorder="1" applyAlignment="1">
      <alignment horizontal="center"/>
    </xf>
    <xf numFmtId="0" fontId="10" fillId="2" borderId="36" xfId="0" applyFont="1" applyFill="1" applyBorder="1" applyAlignment="1">
      <alignment horizontal="right" wrapText="1"/>
    </xf>
    <xf numFmtId="0" fontId="10" fillId="2" borderId="37" xfId="0" applyFont="1" applyFill="1" applyBorder="1" applyAlignment="1">
      <alignment horizontal="right" wrapText="1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2" borderId="31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left"/>
    </xf>
    <xf numFmtId="0" fontId="0" fillId="2" borderId="38" xfId="0" applyFill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9" fillId="0" borderId="0" xfId="0" applyFo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285751</xdr:colOff>
      <xdr:row>4</xdr:row>
      <xdr:rowOff>104775</xdr:rowOff>
    </xdr:from>
    <xdr:to>
      <xdr:col>5</xdr:col>
      <xdr:colOff>514350</xdr:colOff>
      <xdr:row>7</xdr:row>
      <xdr:rowOff>203850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6" y="866775"/>
          <a:ext cx="3676649" cy="86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438151</xdr:colOff>
      <xdr:row>10</xdr:row>
      <xdr:rowOff>28576</xdr:rowOff>
    </xdr:from>
    <xdr:to>
      <xdr:col>7</xdr:col>
      <xdr:colOff>685801</xdr:colOff>
      <xdr:row>12</xdr:row>
      <xdr:rowOff>19195</xdr:rowOff>
    </xdr:to>
    <xdr:pic>
      <xdr:nvPicPr>
        <xdr:cNvPr id="6" name="Imagem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76" b="11553"/>
        <a:stretch/>
      </xdr:blipFill>
      <xdr:spPr bwMode="auto">
        <a:xfrm>
          <a:off x="3057526" y="2428876"/>
          <a:ext cx="3390900" cy="743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20</xdr:row>
      <xdr:rowOff>295276</xdr:rowOff>
    </xdr:from>
    <xdr:to>
      <xdr:col>6</xdr:col>
      <xdr:colOff>523875</xdr:colOff>
      <xdr:row>29</xdr:row>
      <xdr:rowOff>36262</xdr:rowOff>
    </xdr:to>
    <xdr:pic>
      <xdr:nvPicPr>
        <xdr:cNvPr id="2" name="Imagem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082" r="238"/>
        <a:stretch/>
      </xdr:blipFill>
      <xdr:spPr bwMode="auto">
        <a:xfrm>
          <a:off x="85725" y="4581526"/>
          <a:ext cx="3952875" cy="1760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29</xdr:row>
      <xdr:rowOff>171450</xdr:rowOff>
    </xdr:from>
    <xdr:to>
      <xdr:col>6</xdr:col>
      <xdr:colOff>600074</xdr:colOff>
      <xdr:row>52</xdr:row>
      <xdr:rowOff>2897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477000"/>
          <a:ext cx="3981449" cy="4374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600076</xdr:colOff>
      <xdr:row>30</xdr:row>
      <xdr:rowOff>142875</xdr:rowOff>
    </xdr:from>
    <xdr:to>
      <xdr:col>10</xdr:col>
      <xdr:colOff>61550</xdr:colOff>
      <xdr:row>38</xdr:row>
      <xdr:rowOff>57150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1" y="6638925"/>
          <a:ext cx="3690574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9524</xdr:colOff>
      <xdr:row>42</xdr:row>
      <xdr:rowOff>161924</xdr:rowOff>
    </xdr:from>
    <xdr:to>
      <xdr:col>8</xdr:col>
      <xdr:colOff>1080440</xdr:colOff>
      <xdr:row>47</xdr:row>
      <xdr:rowOff>76199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49" y="9086849"/>
          <a:ext cx="2490141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532086</xdr:colOff>
      <xdr:row>57</xdr:row>
      <xdr:rowOff>144518</xdr:rowOff>
    </xdr:from>
    <xdr:to>
      <xdr:col>10</xdr:col>
      <xdr:colOff>78828</xdr:colOff>
      <xdr:row>64</xdr:row>
      <xdr:rowOff>71618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2724" y="12113173"/>
          <a:ext cx="4434052" cy="1825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>
      <selection activeCell="I12" sqref="I12"/>
    </sheetView>
  </sheetViews>
  <sheetFormatPr defaultRowHeight="15" x14ac:dyDescent="0.25"/>
  <cols>
    <col min="1" max="1" width="3.28515625" customWidth="1"/>
    <col min="3" max="3" width="11.140625" customWidth="1"/>
    <col min="4" max="7" width="15.7109375" customWidth="1"/>
    <col min="8" max="8" width="16.7109375" customWidth="1"/>
    <col min="9" max="10" width="20.7109375" customWidth="1"/>
  </cols>
  <sheetData>
    <row r="1" spans="1:13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x14ac:dyDescent="0.25">
      <c r="A2" s="11"/>
      <c r="B2" s="96" t="s">
        <v>25</v>
      </c>
      <c r="C2" s="96"/>
      <c r="D2" s="9" t="s">
        <v>18</v>
      </c>
      <c r="E2" s="9" t="s">
        <v>19</v>
      </c>
      <c r="F2" s="9" t="s">
        <v>20</v>
      </c>
      <c r="G2" s="9" t="s">
        <v>21</v>
      </c>
      <c r="H2" s="9" t="s">
        <v>22</v>
      </c>
      <c r="I2" s="9" t="s">
        <v>23</v>
      </c>
      <c r="J2" s="9" t="s">
        <v>24</v>
      </c>
      <c r="K2" s="11"/>
      <c r="L2" s="11"/>
    </row>
    <row r="3" spans="1:13" x14ac:dyDescent="0.25">
      <c r="A3" s="11"/>
      <c r="B3" s="97" t="s">
        <v>26</v>
      </c>
      <c r="C3" s="97"/>
      <c r="D3" s="10">
        <v>1623</v>
      </c>
      <c r="E3" s="10"/>
      <c r="F3" s="10"/>
      <c r="G3" s="10"/>
      <c r="H3" s="10">
        <v>0</v>
      </c>
      <c r="I3" s="10">
        <v>0</v>
      </c>
      <c r="J3" s="10">
        <v>0</v>
      </c>
      <c r="K3" s="11"/>
      <c r="L3" s="11"/>
    </row>
    <row r="4" spans="1:13" x14ac:dyDescent="0.25">
      <c r="A4" s="11"/>
      <c r="B4" s="19"/>
      <c r="C4" s="20"/>
      <c r="D4" s="20"/>
      <c r="E4" s="20"/>
      <c r="F4" s="20"/>
      <c r="G4" s="20"/>
      <c r="H4" s="20"/>
      <c r="I4" s="20"/>
      <c r="J4" s="21"/>
      <c r="K4" s="11"/>
      <c r="L4" s="11"/>
    </row>
    <row r="5" spans="1:13" x14ac:dyDescent="0.25">
      <c r="A5" s="11"/>
      <c r="B5" s="22"/>
      <c r="C5" s="23"/>
      <c r="D5" s="23"/>
      <c r="E5" s="23"/>
      <c r="F5" s="23"/>
      <c r="G5" s="23"/>
      <c r="H5" s="23"/>
      <c r="I5" s="23"/>
      <c r="J5" s="24"/>
      <c r="K5" s="11"/>
      <c r="L5" s="11"/>
    </row>
    <row r="6" spans="1:13" ht="23.1" customHeight="1" x14ac:dyDescent="0.35">
      <c r="A6" s="11"/>
      <c r="B6" s="22"/>
      <c r="C6" s="23"/>
      <c r="D6" s="23"/>
      <c r="E6" s="23"/>
      <c r="F6" s="23"/>
      <c r="G6" s="36" t="s">
        <v>33</v>
      </c>
      <c r="H6" s="34">
        <f>SUM(D3:J3)</f>
        <v>1623</v>
      </c>
      <c r="I6" s="30" t="s">
        <v>27</v>
      </c>
      <c r="J6" s="24"/>
      <c r="K6" s="11"/>
      <c r="L6" s="11"/>
    </row>
    <row r="7" spans="1:13" ht="23.1" customHeight="1" x14ac:dyDescent="0.25">
      <c r="A7" s="11"/>
      <c r="B7" s="22"/>
      <c r="C7" s="23"/>
      <c r="D7" s="23"/>
      <c r="E7" s="23"/>
      <c r="F7" s="23"/>
      <c r="G7" s="37" t="s">
        <v>35</v>
      </c>
      <c r="H7" s="35">
        <v>15</v>
      </c>
      <c r="I7" s="23"/>
      <c r="J7" s="24"/>
      <c r="K7" s="11"/>
      <c r="L7" s="11"/>
    </row>
    <row r="8" spans="1:13" ht="23.1" customHeight="1" x14ac:dyDescent="0.35">
      <c r="A8" s="11"/>
      <c r="B8" s="22"/>
      <c r="C8" s="23"/>
      <c r="D8" s="23"/>
      <c r="E8" s="23"/>
      <c r="F8" s="23"/>
      <c r="G8" s="36" t="s">
        <v>34</v>
      </c>
      <c r="H8" s="31">
        <v>3</v>
      </c>
      <c r="I8" s="23"/>
      <c r="J8" s="24"/>
      <c r="K8" s="11"/>
      <c r="L8" s="11"/>
    </row>
    <row r="9" spans="1:13" ht="15.75" x14ac:dyDescent="0.25">
      <c r="A9" s="11"/>
      <c r="B9" s="38" t="s">
        <v>28</v>
      </c>
      <c r="C9" s="26"/>
      <c r="D9" s="26"/>
      <c r="E9" s="23"/>
      <c r="F9" s="23"/>
      <c r="G9" s="23"/>
      <c r="H9" s="23"/>
      <c r="I9" s="23"/>
      <c r="J9" s="24"/>
      <c r="K9" s="11"/>
      <c r="L9" s="11"/>
    </row>
    <row r="10" spans="1:13" ht="20.25" customHeight="1" x14ac:dyDescent="0.25">
      <c r="A10" s="11"/>
      <c r="B10" s="25" t="s">
        <v>29</v>
      </c>
      <c r="C10" s="26"/>
      <c r="D10" s="26"/>
      <c r="E10" s="23"/>
      <c r="F10" s="23"/>
      <c r="G10" s="23"/>
      <c r="H10" s="23"/>
      <c r="I10" s="23"/>
      <c r="J10" s="24"/>
      <c r="K10" s="11"/>
      <c r="L10" s="11"/>
    </row>
    <row r="11" spans="1:13" ht="25.5" customHeight="1" x14ac:dyDescent="0.25">
      <c r="A11" s="11"/>
      <c r="B11" s="25" t="s">
        <v>30</v>
      </c>
      <c r="C11" s="26"/>
      <c r="D11" s="26"/>
      <c r="E11" s="23"/>
      <c r="F11" s="23"/>
      <c r="G11" s="23"/>
      <c r="H11" s="23"/>
      <c r="I11" s="23"/>
      <c r="J11" s="24"/>
      <c r="K11" s="11"/>
      <c r="L11" s="11"/>
    </row>
    <row r="12" spans="1:13" ht="33.75" customHeight="1" x14ac:dyDescent="0.55000000000000004">
      <c r="A12" s="11"/>
      <c r="B12" s="25" t="s">
        <v>31</v>
      </c>
      <c r="C12" s="26"/>
      <c r="D12" s="26"/>
      <c r="E12" s="23"/>
      <c r="F12" s="23"/>
      <c r="G12" s="23"/>
      <c r="H12" s="32" t="s">
        <v>36</v>
      </c>
      <c r="I12" s="33">
        <f>(((365*H6)*((((1+(H8/100)))^H7)-1))/(H8/100))</f>
        <v>11017903.591906996</v>
      </c>
      <c r="J12" s="24"/>
      <c r="K12" s="11"/>
      <c r="L12" s="11"/>
    </row>
    <row r="13" spans="1:13" ht="18" customHeight="1" x14ac:dyDescent="0.25">
      <c r="A13" s="11"/>
      <c r="B13" s="25" t="s">
        <v>32</v>
      </c>
      <c r="C13" s="26"/>
      <c r="D13" s="26"/>
      <c r="E13" s="23"/>
      <c r="F13" s="23"/>
      <c r="G13" s="23"/>
      <c r="H13" s="23"/>
      <c r="I13" s="23"/>
      <c r="J13" s="24"/>
      <c r="K13" s="11"/>
      <c r="L13" s="11"/>
    </row>
    <row r="14" spans="1:13" ht="15.75" x14ac:dyDescent="0.25">
      <c r="A14" s="11"/>
      <c r="B14" s="25"/>
      <c r="C14" s="26"/>
      <c r="D14" s="26"/>
      <c r="E14" s="23"/>
      <c r="F14" s="23"/>
      <c r="G14" s="23"/>
      <c r="H14" s="23"/>
      <c r="I14" s="23"/>
      <c r="J14" s="24"/>
      <c r="K14" s="11"/>
      <c r="L14" s="11"/>
    </row>
    <row r="15" spans="1:13" x14ac:dyDescent="0.25">
      <c r="A15" s="11"/>
      <c r="B15" s="27"/>
      <c r="C15" s="28"/>
      <c r="D15" s="28"/>
      <c r="E15" s="28"/>
      <c r="F15" s="28"/>
      <c r="G15" s="28"/>
      <c r="H15" s="28"/>
      <c r="I15" s="28"/>
      <c r="J15" s="29"/>
      <c r="K15" s="11"/>
      <c r="L15" s="11"/>
    </row>
    <row r="16" spans="1:13" ht="27" customHeight="1" x14ac:dyDescent="0.25">
      <c r="A16" s="11"/>
      <c r="B16" s="104" t="s">
        <v>0</v>
      </c>
      <c r="C16" s="104"/>
      <c r="D16" s="104" t="s">
        <v>1</v>
      </c>
      <c r="E16" s="104"/>
      <c r="F16" s="104"/>
      <c r="G16" s="104"/>
      <c r="H16" s="98" t="s">
        <v>6</v>
      </c>
      <c r="I16" s="100" t="s">
        <v>17</v>
      </c>
      <c r="J16" s="98" t="s">
        <v>7</v>
      </c>
      <c r="K16" s="11"/>
      <c r="L16" s="11"/>
      <c r="M16" t="s">
        <v>16</v>
      </c>
    </row>
    <row r="17" spans="1:14" ht="29.25" customHeight="1" x14ac:dyDescent="0.25">
      <c r="A17" s="11"/>
      <c r="B17" s="105"/>
      <c r="C17" s="105"/>
      <c r="D17" s="12" t="s">
        <v>2</v>
      </c>
      <c r="E17" s="12" t="s">
        <v>3</v>
      </c>
      <c r="F17" s="12" t="s">
        <v>4</v>
      </c>
      <c r="G17" s="12" t="s">
        <v>5</v>
      </c>
      <c r="H17" s="99"/>
      <c r="I17" s="101"/>
      <c r="J17" s="99"/>
      <c r="K17" s="11"/>
      <c r="L17" s="11"/>
    </row>
    <row r="18" spans="1:14" x14ac:dyDescent="0.25">
      <c r="A18" s="11"/>
      <c r="B18" s="102">
        <v>1</v>
      </c>
      <c r="C18" s="102"/>
      <c r="D18" s="13">
        <v>2</v>
      </c>
      <c r="E18" s="13">
        <v>3</v>
      </c>
      <c r="F18" s="13">
        <v>4</v>
      </c>
      <c r="G18" s="13">
        <v>5</v>
      </c>
      <c r="H18" s="14">
        <v>6</v>
      </c>
      <c r="I18" s="14">
        <v>7</v>
      </c>
      <c r="J18" s="15">
        <v>8</v>
      </c>
      <c r="K18" s="11"/>
      <c r="L18" s="11"/>
    </row>
    <row r="19" spans="1:14" ht="15.75" x14ac:dyDescent="0.25">
      <c r="A19" s="11"/>
      <c r="B19" s="103" t="s">
        <v>8</v>
      </c>
      <c r="C19" s="103"/>
      <c r="D19" s="5">
        <v>0.25</v>
      </c>
      <c r="E19" s="16">
        <v>3</v>
      </c>
      <c r="F19" s="16">
        <v>0</v>
      </c>
      <c r="G19" s="17">
        <v>0</v>
      </c>
      <c r="H19" s="4">
        <v>225</v>
      </c>
      <c r="I19" s="6">
        <f>ROUND(H19/$H$26,4)</f>
        <v>0.46489999999999998</v>
      </c>
      <c r="J19" s="7">
        <f t="shared" ref="J19:J25" si="0">ROUND((SUM(D19:G19))*(I19),2)</f>
        <v>1.51</v>
      </c>
      <c r="K19" s="11"/>
      <c r="L19" s="11"/>
      <c r="N19" s="8"/>
    </row>
    <row r="20" spans="1:14" ht="15.75" x14ac:dyDescent="0.25">
      <c r="A20" s="11"/>
      <c r="B20" s="103" t="s">
        <v>9</v>
      </c>
      <c r="C20" s="103"/>
      <c r="D20" s="5">
        <v>0.25</v>
      </c>
      <c r="E20" s="16">
        <v>0</v>
      </c>
      <c r="F20" s="16">
        <v>8.5</v>
      </c>
      <c r="G20" s="17">
        <v>0</v>
      </c>
      <c r="H20" s="4">
        <v>99</v>
      </c>
      <c r="I20" s="6">
        <f t="shared" ref="I20:I26" si="1">ROUND(H20/$H$26,4)</f>
        <v>0.20449999999999999</v>
      </c>
      <c r="J20" s="7">
        <f t="shared" si="0"/>
        <v>1.79</v>
      </c>
      <c r="K20" s="11"/>
      <c r="L20" s="11"/>
      <c r="N20" s="8"/>
    </row>
    <row r="21" spans="1:14" ht="15.75" x14ac:dyDescent="0.25">
      <c r="A21" s="11"/>
      <c r="B21" s="103" t="s">
        <v>10</v>
      </c>
      <c r="C21" s="103"/>
      <c r="D21" s="5">
        <v>0.25</v>
      </c>
      <c r="E21" s="16">
        <v>3</v>
      </c>
      <c r="F21" s="16">
        <v>0</v>
      </c>
      <c r="G21" s="17">
        <v>9</v>
      </c>
      <c r="H21" s="4">
        <v>44</v>
      </c>
      <c r="I21" s="6">
        <f t="shared" si="1"/>
        <v>9.0899999999999995E-2</v>
      </c>
      <c r="J21" s="7">
        <f t="shared" si="0"/>
        <v>1.1100000000000001</v>
      </c>
      <c r="K21" s="11"/>
      <c r="L21" s="11"/>
      <c r="N21" s="8"/>
    </row>
    <row r="22" spans="1:14" ht="15.75" x14ac:dyDescent="0.25">
      <c r="A22" s="11"/>
      <c r="B22" s="103" t="s">
        <v>11</v>
      </c>
      <c r="C22" s="103"/>
      <c r="D22" s="5">
        <v>0.25</v>
      </c>
      <c r="E22" s="16">
        <v>0</v>
      </c>
      <c r="F22" s="16">
        <v>8.5</v>
      </c>
      <c r="G22" s="17">
        <v>9</v>
      </c>
      <c r="H22" s="4">
        <v>33</v>
      </c>
      <c r="I22" s="6">
        <f t="shared" si="1"/>
        <v>6.8199999999999997E-2</v>
      </c>
      <c r="J22" s="7">
        <f t="shared" si="0"/>
        <v>1.21</v>
      </c>
      <c r="K22" s="11"/>
      <c r="L22" s="11"/>
      <c r="N22" s="8"/>
    </row>
    <row r="23" spans="1:14" ht="15.75" x14ac:dyDescent="0.25">
      <c r="A23" s="11"/>
      <c r="B23" s="103" t="s">
        <v>12</v>
      </c>
      <c r="C23" s="103"/>
      <c r="D23" s="5">
        <v>0.25</v>
      </c>
      <c r="E23" s="16">
        <v>0</v>
      </c>
      <c r="F23" s="16">
        <v>25.5</v>
      </c>
      <c r="G23" s="17">
        <v>0</v>
      </c>
      <c r="H23" s="4">
        <v>6</v>
      </c>
      <c r="I23" s="6">
        <f t="shared" si="1"/>
        <v>1.24E-2</v>
      </c>
      <c r="J23" s="7">
        <f t="shared" si="0"/>
        <v>0.32</v>
      </c>
      <c r="K23" s="11"/>
      <c r="L23" s="11"/>
      <c r="N23" s="8"/>
    </row>
    <row r="24" spans="1:14" ht="15.75" x14ac:dyDescent="0.25">
      <c r="A24" s="11"/>
      <c r="B24" s="103" t="s">
        <v>13</v>
      </c>
      <c r="C24" s="103"/>
      <c r="D24" s="5">
        <v>0.25</v>
      </c>
      <c r="E24" s="16">
        <v>0</v>
      </c>
      <c r="F24" s="16">
        <v>8.5</v>
      </c>
      <c r="G24" s="17">
        <v>0</v>
      </c>
      <c r="H24" s="4">
        <v>55</v>
      </c>
      <c r="I24" s="6">
        <f t="shared" si="1"/>
        <v>0.11360000000000001</v>
      </c>
      <c r="J24" s="7">
        <f t="shared" si="0"/>
        <v>0.99</v>
      </c>
      <c r="K24" s="11"/>
      <c r="L24" s="11"/>
      <c r="N24" s="8"/>
    </row>
    <row r="25" spans="1:14" ht="15.75" x14ac:dyDescent="0.25">
      <c r="A25" s="11"/>
      <c r="B25" s="103" t="s">
        <v>14</v>
      </c>
      <c r="C25" s="103"/>
      <c r="D25" s="5">
        <v>0.25</v>
      </c>
      <c r="E25" s="16">
        <v>9</v>
      </c>
      <c r="F25" s="16">
        <v>0</v>
      </c>
      <c r="G25" s="17">
        <v>0</v>
      </c>
      <c r="H25" s="18">
        <v>22</v>
      </c>
      <c r="I25" s="6">
        <f t="shared" si="1"/>
        <v>4.5499999999999999E-2</v>
      </c>
      <c r="J25" s="7">
        <f t="shared" si="0"/>
        <v>0.42</v>
      </c>
      <c r="K25" s="11"/>
      <c r="L25" s="11"/>
      <c r="N25" s="8"/>
    </row>
    <row r="26" spans="1:14" x14ac:dyDescent="0.25">
      <c r="A26" s="11"/>
      <c r="B26" s="106" t="s">
        <v>15</v>
      </c>
      <c r="C26" s="107"/>
      <c r="D26" s="1"/>
      <c r="E26" s="2"/>
      <c r="F26" s="2"/>
      <c r="G26" s="2"/>
      <c r="H26" s="3">
        <f>SUM(H19:H25)</f>
        <v>484</v>
      </c>
      <c r="I26" s="6">
        <f t="shared" si="1"/>
        <v>1</v>
      </c>
      <c r="J26" s="7">
        <f>ROUND(SUM(J19:J25),2)</f>
        <v>7.35</v>
      </c>
      <c r="K26" s="11"/>
      <c r="L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</sheetData>
  <mergeCells count="16">
    <mergeCell ref="B22:C22"/>
    <mergeCell ref="B23:C23"/>
    <mergeCell ref="B24:C24"/>
    <mergeCell ref="B25:C25"/>
    <mergeCell ref="B26:C26"/>
    <mergeCell ref="B18:C18"/>
    <mergeCell ref="B19:C19"/>
    <mergeCell ref="B20:C20"/>
    <mergeCell ref="B21:C21"/>
    <mergeCell ref="D16:G16"/>
    <mergeCell ref="B16:C17"/>
    <mergeCell ref="B2:C2"/>
    <mergeCell ref="B3:C3"/>
    <mergeCell ref="H16:H17"/>
    <mergeCell ref="I16:I17"/>
    <mergeCell ref="J16:J1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ignoredErrors>
    <ignoredError sqref="H26 J19:J2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0"/>
  <sheetViews>
    <sheetView tabSelected="1" view="pageBreakPreview" topLeftCell="A49" zoomScale="145" zoomScaleNormal="100" zoomScaleSheetLayoutView="145" workbookViewId="0">
      <selection activeCell="B68" sqref="B68:J68"/>
    </sheetView>
  </sheetViews>
  <sheetFormatPr defaultRowHeight="15" x14ac:dyDescent="0.25"/>
  <cols>
    <col min="1" max="1" width="3.28515625" customWidth="1"/>
    <col min="3" max="3" width="11.140625" customWidth="1"/>
    <col min="4" max="7" width="9.7109375" customWidth="1"/>
    <col min="8" max="8" width="21.28515625" customWidth="1"/>
    <col min="9" max="9" width="16.7109375" customWidth="1"/>
    <col min="10" max="10" width="15.7109375" customWidth="1"/>
    <col min="11" max="11" width="2.140625" customWidth="1"/>
  </cols>
  <sheetData>
    <row r="1" spans="1:18" ht="27.75" customHeight="1" x14ac:dyDescent="0.25">
      <c r="A1" s="11"/>
      <c r="B1" s="109" t="s">
        <v>94</v>
      </c>
      <c r="C1" s="109"/>
      <c r="D1" s="109"/>
      <c r="E1" s="109"/>
      <c r="F1" s="109"/>
      <c r="G1" s="109"/>
      <c r="H1" s="109"/>
      <c r="I1" s="109"/>
      <c r="J1" s="109"/>
      <c r="K1" s="11"/>
      <c r="L1" s="88">
        <v>2</v>
      </c>
    </row>
    <row r="2" spans="1:18" ht="27" customHeight="1" x14ac:dyDescent="0.25">
      <c r="A2" s="11"/>
      <c r="B2" s="137" t="s">
        <v>0</v>
      </c>
      <c r="C2" s="138"/>
      <c r="D2" s="135" t="s">
        <v>1</v>
      </c>
      <c r="E2" s="136"/>
      <c r="F2" s="136"/>
      <c r="G2" s="136"/>
      <c r="H2" s="127" t="s">
        <v>6</v>
      </c>
      <c r="I2" s="120" t="s">
        <v>17</v>
      </c>
      <c r="J2" s="122" t="s">
        <v>7</v>
      </c>
      <c r="K2" s="23"/>
    </row>
    <row r="3" spans="1:18" ht="29.25" customHeight="1" x14ac:dyDescent="0.25">
      <c r="A3" s="11"/>
      <c r="B3" s="139"/>
      <c r="C3" s="140"/>
      <c r="D3" s="44" t="s">
        <v>2</v>
      </c>
      <c r="E3" s="39" t="s">
        <v>3</v>
      </c>
      <c r="F3" s="39" t="s">
        <v>4</v>
      </c>
      <c r="G3" s="39" t="s">
        <v>5</v>
      </c>
      <c r="H3" s="128"/>
      <c r="I3" s="121"/>
      <c r="J3" s="123"/>
      <c r="K3" s="23"/>
      <c r="M3" s="90"/>
      <c r="N3" s="90"/>
      <c r="O3" s="91"/>
      <c r="P3" s="90"/>
      <c r="Q3" s="90"/>
      <c r="R3" s="47"/>
    </row>
    <row r="4" spans="1:18" ht="15.75" x14ac:dyDescent="0.25">
      <c r="A4" s="11"/>
      <c r="B4" s="124">
        <v>1</v>
      </c>
      <c r="C4" s="125"/>
      <c r="D4" s="40">
        <v>2</v>
      </c>
      <c r="E4" s="40">
        <v>3</v>
      </c>
      <c r="F4" s="40">
        <v>4</v>
      </c>
      <c r="G4" s="40">
        <v>5</v>
      </c>
      <c r="H4" s="41">
        <v>6</v>
      </c>
      <c r="I4" s="41">
        <v>7</v>
      </c>
      <c r="J4" s="42">
        <v>8</v>
      </c>
      <c r="K4" s="11"/>
      <c r="M4" s="90"/>
      <c r="N4" s="90"/>
      <c r="O4" s="92"/>
      <c r="P4" s="90"/>
      <c r="Q4" s="90"/>
      <c r="R4" s="47"/>
    </row>
    <row r="5" spans="1:18" ht="15.75" x14ac:dyDescent="0.25">
      <c r="A5" s="11"/>
      <c r="B5" s="126" t="s">
        <v>8</v>
      </c>
      <c r="C5" s="103"/>
      <c r="D5" s="5">
        <v>0.25</v>
      </c>
      <c r="E5" s="16">
        <v>3</v>
      </c>
      <c r="F5" s="16">
        <v>0</v>
      </c>
      <c r="G5" s="17">
        <v>0</v>
      </c>
      <c r="H5" s="4">
        <v>45</v>
      </c>
      <c r="I5" s="6">
        <f t="shared" ref="I5:I12" si="0">ROUND(H5/$H$12,4)</f>
        <v>1</v>
      </c>
      <c r="J5" s="43">
        <f t="shared" ref="J5:J11" si="1">ROUND((SUM(D5:G5))*(I5),2)</f>
        <v>3.25</v>
      </c>
      <c r="K5" s="11"/>
      <c r="M5" s="90"/>
      <c r="N5" s="93"/>
      <c r="O5" s="92"/>
      <c r="P5" s="90"/>
      <c r="Q5" s="90"/>
      <c r="R5" s="47"/>
    </row>
    <row r="6" spans="1:18" ht="15.75" x14ac:dyDescent="0.25">
      <c r="A6" s="11"/>
      <c r="B6" s="126" t="s">
        <v>9</v>
      </c>
      <c r="C6" s="103"/>
      <c r="D6" s="5">
        <v>0.25</v>
      </c>
      <c r="E6" s="16">
        <v>0</v>
      </c>
      <c r="F6" s="16">
        <v>8.5</v>
      </c>
      <c r="G6" s="17">
        <v>0</v>
      </c>
      <c r="H6" s="4">
        <v>0</v>
      </c>
      <c r="I6" s="6">
        <f t="shared" si="0"/>
        <v>0</v>
      </c>
      <c r="J6" s="43">
        <f t="shared" si="1"/>
        <v>0</v>
      </c>
      <c r="K6" s="11"/>
      <c r="M6" s="90"/>
      <c r="N6" s="93"/>
      <c r="O6" s="92"/>
      <c r="P6" s="90"/>
      <c r="Q6" s="90"/>
      <c r="R6" s="47"/>
    </row>
    <row r="7" spans="1:18" ht="15.75" x14ac:dyDescent="0.25">
      <c r="A7" s="11"/>
      <c r="B7" s="126" t="s">
        <v>10</v>
      </c>
      <c r="C7" s="103"/>
      <c r="D7" s="5">
        <v>0.25</v>
      </c>
      <c r="E7" s="16">
        <v>3</v>
      </c>
      <c r="F7" s="16">
        <v>0</v>
      </c>
      <c r="G7" s="17">
        <v>9</v>
      </c>
      <c r="H7" s="4">
        <v>0</v>
      </c>
      <c r="I7" s="6">
        <f t="shared" si="0"/>
        <v>0</v>
      </c>
      <c r="J7" s="43">
        <f t="shared" si="1"/>
        <v>0</v>
      </c>
      <c r="K7" s="11"/>
      <c r="M7" s="90"/>
      <c r="N7" s="93"/>
      <c r="O7" s="90"/>
      <c r="P7" s="90"/>
      <c r="Q7" s="90"/>
      <c r="R7" s="47"/>
    </row>
    <row r="8" spans="1:18" ht="15.75" x14ac:dyDescent="0.25">
      <c r="A8" s="11"/>
      <c r="B8" s="126" t="s">
        <v>11</v>
      </c>
      <c r="C8" s="103"/>
      <c r="D8" s="5">
        <v>0.25</v>
      </c>
      <c r="E8" s="16">
        <v>0</v>
      </c>
      <c r="F8" s="16">
        <v>8.5</v>
      </c>
      <c r="G8" s="17">
        <v>9</v>
      </c>
      <c r="H8" s="4">
        <v>0</v>
      </c>
      <c r="I8" s="6">
        <f t="shared" si="0"/>
        <v>0</v>
      </c>
      <c r="J8" s="43">
        <f t="shared" si="1"/>
        <v>0</v>
      </c>
      <c r="K8" s="11"/>
      <c r="M8" s="90"/>
      <c r="N8" s="93"/>
      <c r="O8" s="90"/>
      <c r="P8" s="90"/>
      <c r="Q8" s="90"/>
      <c r="R8" s="47"/>
    </row>
    <row r="9" spans="1:18" ht="15.75" x14ac:dyDescent="0.25">
      <c r="A9" s="11"/>
      <c r="B9" s="126" t="s">
        <v>12</v>
      </c>
      <c r="C9" s="103"/>
      <c r="D9" s="5">
        <v>0.25</v>
      </c>
      <c r="E9" s="16">
        <v>0</v>
      </c>
      <c r="F9" s="16">
        <v>25.5</v>
      </c>
      <c r="G9" s="17">
        <v>0</v>
      </c>
      <c r="H9" s="4">
        <v>0</v>
      </c>
      <c r="I9" s="6">
        <f t="shared" si="0"/>
        <v>0</v>
      </c>
      <c r="J9" s="43">
        <f t="shared" si="1"/>
        <v>0</v>
      </c>
      <c r="K9" s="11"/>
      <c r="M9" s="90"/>
      <c r="N9" s="93"/>
      <c r="O9" s="90"/>
      <c r="P9" s="90"/>
      <c r="Q9" s="90"/>
      <c r="R9" s="47"/>
    </row>
    <row r="10" spans="1:18" ht="15.75" x14ac:dyDescent="0.25">
      <c r="A10" s="11"/>
      <c r="B10" s="126" t="s">
        <v>13</v>
      </c>
      <c r="C10" s="103"/>
      <c r="D10" s="5">
        <v>0.25</v>
      </c>
      <c r="E10" s="16">
        <v>3</v>
      </c>
      <c r="F10" s="16">
        <v>8.5</v>
      </c>
      <c r="G10" s="17">
        <v>0</v>
      </c>
      <c r="H10" s="4">
        <v>0</v>
      </c>
      <c r="I10" s="6">
        <f t="shared" si="0"/>
        <v>0</v>
      </c>
      <c r="J10" s="43">
        <f t="shared" si="1"/>
        <v>0</v>
      </c>
      <c r="K10" s="11"/>
      <c r="M10" s="94"/>
      <c r="N10" s="95"/>
      <c r="O10" s="94"/>
      <c r="P10" s="94"/>
      <c r="Q10" s="94"/>
    </row>
    <row r="11" spans="1:18" ht="15.75" x14ac:dyDescent="0.25">
      <c r="A11" s="11"/>
      <c r="B11" s="129" t="s">
        <v>14</v>
      </c>
      <c r="C11" s="130"/>
      <c r="D11" s="62">
        <v>0.25</v>
      </c>
      <c r="E11" s="63">
        <v>9</v>
      </c>
      <c r="F11" s="63">
        <v>0</v>
      </c>
      <c r="G11" s="64">
        <v>0</v>
      </c>
      <c r="H11" s="18">
        <v>0</v>
      </c>
      <c r="I11" s="58">
        <f t="shared" si="0"/>
        <v>0</v>
      </c>
      <c r="J11" s="59">
        <f t="shared" si="1"/>
        <v>0</v>
      </c>
      <c r="K11" s="11"/>
      <c r="N11" s="8"/>
    </row>
    <row r="12" spans="1:18" x14ac:dyDescent="0.25">
      <c r="A12" s="11"/>
      <c r="B12" s="131" t="s">
        <v>15</v>
      </c>
      <c r="C12" s="132"/>
      <c r="D12" s="68"/>
      <c r="E12" s="69"/>
      <c r="F12" s="69"/>
      <c r="G12" s="69"/>
      <c r="H12" s="70">
        <f>SUM(H5:H11)</f>
        <v>45</v>
      </c>
      <c r="I12" s="71">
        <f t="shared" si="0"/>
        <v>1</v>
      </c>
      <c r="J12" s="72">
        <f>ROUND(SUM(J5:J11),2)</f>
        <v>3.25</v>
      </c>
      <c r="K12" s="11"/>
    </row>
    <row r="13" spans="1:18" x14ac:dyDescent="0.25">
      <c r="A13" s="11"/>
      <c r="B13" s="23"/>
      <c r="C13" s="23"/>
      <c r="D13" s="23"/>
      <c r="E13" s="23"/>
      <c r="F13" s="23"/>
      <c r="G13" s="23"/>
      <c r="H13" s="23"/>
      <c r="I13" s="23"/>
      <c r="J13" s="23"/>
      <c r="K13" s="11"/>
    </row>
    <row r="14" spans="1:18" ht="21" x14ac:dyDescent="0.35">
      <c r="A14" s="11"/>
      <c r="B14" s="60" t="s">
        <v>37</v>
      </c>
      <c r="C14" s="60"/>
      <c r="D14" s="60"/>
      <c r="E14" s="23"/>
      <c r="F14" s="23"/>
      <c r="G14" s="23"/>
      <c r="H14" s="23"/>
      <c r="I14" s="23"/>
      <c r="J14" s="23"/>
      <c r="K14" s="11"/>
    </row>
    <row r="15" spans="1:18" x14ac:dyDescent="0.25">
      <c r="A15" s="11"/>
      <c r="B15" s="23"/>
      <c r="C15" s="23"/>
      <c r="D15" s="23"/>
      <c r="E15" s="23"/>
      <c r="F15" s="23"/>
      <c r="G15" s="23"/>
      <c r="H15" s="23"/>
      <c r="I15" s="23"/>
      <c r="J15" s="23"/>
      <c r="K15" s="11"/>
    </row>
    <row r="16" spans="1:18" x14ac:dyDescent="0.25">
      <c r="A16" s="11"/>
      <c r="B16" s="61" t="s">
        <v>38</v>
      </c>
      <c r="C16" s="65">
        <f>H12</f>
        <v>45</v>
      </c>
      <c r="D16" s="23"/>
      <c r="E16" s="23"/>
      <c r="F16" s="23"/>
      <c r="G16" s="133" t="s">
        <v>42</v>
      </c>
      <c r="H16" s="134">
        <f>365*C16*C17*C18*C19</f>
        <v>1067625</v>
      </c>
      <c r="I16" s="23"/>
      <c r="J16" s="23"/>
      <c r="K16" s="11"/>
    </row>
    <row r="17" spans="1:16" x14ac:dyDescent="0.25">
      <c r="A17" s="11"/>
      <c r="B17" s="61" t="s">
        <v>39</v>
      </c>
      <c r="C17" s="65">
        <v>20</v>
      </c>
      <c r="D17" s="23"/>
      <c r="E17" s="23"/>
      <c r="F17" s="23"/>
      <c r="G17" s="133"/>
      <c r="H17" s="134"/>
      <c r="I17" s="23"/>
      <c r="J17" s="23"/>
      <c r="K17" s="11"/>
    </row>
    <row r="18" spans="1:16" ht="15" customHeight="1" x14ac:dyDescent="0.25">
      <c r="A18" s="11"/>
      <c r="B18" s="61" t="s">
        <v>41</v>
      </c>
      <c r="C18" s="65">
        <f>J12</f>
        <v>3.25</v>
      </c>
      <c r="D18" s="23"/>
      <c r="E18" s="23"/>
      <c r="F18" s="23"/>
      <c r="G18" s="119" t="s">
        <v>43</v>
      </c>
      <c r="H18" s="119"/>
      <c r="I18" s="23"/>
      <c r="J18" s="23"/>
      <c r="K18" s="11"/>
    </row>
    <row r="19" spans="1:16" ht="15" customHeight="1" x14ac:dyDescent="0.25">
      <c r="A19" s="11"/>
      <c r="B19" s="61" t="s">
        <v>40</v>
      </c>
      <c r="C19" s="65">
        <v>1</v>
      </c>
      <c r="D19" s="23"/>
      <c r="E19" s="23"/>
      <c r="F19" s="23"/>
      <c r="G19" s="142" t="s">
        <v>42</v>
      </c>
      <c r="H19" s="144">
        <f>365*C16*C17*C18*C19</f>
        <v>1067625</v>
      </c>
      <c r="I19" s="23"/>
      <c r="J19" s="23"/>
      <c r="K19" s="11"/>
    </row>
    <row r="20" spans="1:16" x14ac:dyDescent="0.25">
      <c r="A20" s="11"/>
      <c r="B20" s="23"/>
      <c r="C20" s="23"/>
      <c r="D20" s="23"/>
      <c r="E20" s="23"/>
      <c r="F20" s="23"/>
      <c r="G20" s="143"/>
      <c r="H20" s="145"/>
      <c r="I20" s="23"/>
      <c r="J20" s="23"/>
      <c r="K20" s="11"/>
    </row>
    <row r="21" spans="1:16" ht="24.75" customHeight="1" thickBot="1" x14ac:dyDescent="0.3">
      <c r="A21" s="11"/>
      <c r="B21" s="23"/>
      <c r="C21" s="23"/>
      <c r="D21" s="23"/>
      <c r="E21" s="23"/>
      <c r="F21" s="23"/>
      <c r="G21" s="23"/>
      <c r="H21" s="23"/>
      <c r="I21" s="23"/>
      <c r="J21" s="23"/>
      <c r="K21" s="11"/>
    </row>
    <row r="22" spans="1:16" ht="15" customHeight="1" x14ac:dyDescent="0.25">
      <c r="A22" s="11"/>
      <c r="B22" s="11"/>
      <c r="C22" s="11"/>
      <c r="D22" s="11"/>
      <c r="E22" s="11"/>
      <c r="F22" s="11"/>
      <c r="G22" s="11"/>
      <c r="H22" s="150" t="s">
        <v>68</v>
      </c>
      <c r="I22" s="151"/>
      <c r="J22" s="154" t="s">
        <v>69</v>
      </c>
      <c r="K22" s="11"/>
    </row>
    <row r="23" spans="1:16" ht="27.75" customHeight="1" x14ac:dyDescent="0.25">
      <c r="A23" s="11"/>
      <c r="B23" s="11"/>
      <c r="C23" s="11"/>
      <c r="D23" s="11"/>
      <c r="E23" s="11"/>
      <c r="F23" s="11"/>
      <c r="G23" s="11"/>
      <c r="H23" s="152"/>
      <c r="I23" s="153"/>
      <c r="J23" s="155"/>
      <c r="K23" s="11"/>
    </row>
    <row r="24" spans="1:16" x14ac:dyDescent="0.25">
      <c r="A24" s="11"/>
      <c r="B24" s="11"/>
      <c r="C24" s="11"/>
      <c r="D24" s="11"/>
      <c r="E24" s="11"/>
      <c r="F24" s="11"/>
      <c r="G24" s="11"/>
      <c r="H24" s="148" t="s">
        <v>71</v>
      </c>
      <c r="I24" s="116" t="s">
        <v>74</v>
      </c>
      <c r="J24" s="118" t="s">
        <v>76</v>
      </c>
      <c r="K24" s="11"/>
      <c r="N24" s="110">
        <v>80</v>
      </c>
    </row>
    <row r="25" spans="1:16" x14ac:dyDescent="0.25">
      <c r="A25" s="11"/>
      <c r="B25" s="11"/>
      <c r="C25" s="11"/>
      <c r="D25" s="11"/>
      <c r="E25" s="11"/>
      <c r="F25" s="11"/>
      <c r="G25" s="11"/>
      <c r="H25" s="148"/>
      <c r="I25" s="116"/>
      <c r="J25" s="118"/>
      <c r="K25" s="11"/>
      <c r="N25" s="110"/>
    </row>
    <row r="26" spans="1:16" x14ac:dyDescent="0.25">
      <c r="A26" s="11"/>
      <c r="B26" s="11"/>
      <c r="C26" s="11"/>
      <c r="D26" s="11"/>
      <c r="E26" s="11"/>
      <c r="F26" s="11"/>
      <c r="G26" s="11"/>
      <c r="H26" s="148" t="s">
        <v>72</v>
      </c>
      <c r="I26" s="116" t="s">
        <v>86</v>
      </c>
      <c r="J26" s="118" t="s">
        <v>75</v>
      </c>
      <c r="K26" s="11"/>
      <c r="N26" s="110">
        <v>20</v>
      </c>
    </row>
    <row r="27" spans="1:16" x14ac:dyDescent="0.25">
      <c r="A27" s="11"/>
      <c r="B27" s="11"/>
      <c r="C27" s="11"/>
      <c r="D27" s="11"/>
      <c r="E27" s="11"/>
      <c r="F27" s="11"/>
      <c r="G27" s="11"/>
      <c r="H27" s="148"/>
      <c r="I27" s="116"/>
      <c r="J27" s="118"/>
      <c r="K27" s="11"/>
      <c r="N27" s="110"/>
    </row>
    <row r="28" spans="1:16" x14ac:dyDescent="0.25">
      <c r="A28" s="11"/>
      <c r="B28" s="11"/>
      <c r="C28" s="11"/>
      <c r="D28" s="11"/>
      <c r="E28" s="11"/>
      <c r="F28" s="11"/>
      <c r="G28" s="11"/>
      <c r="H28" s="148" t="s">
        <v>73</v>
      </c>
      <c r="I28" s="116" t="s">
        <v>82</v>
      </c>
      <c r="J28" s="146" t="s">
        <v>91</v>
      </c>
      <c r="K28" s="11"/>
      <c r="N28" s="110">
        <v>11</v>
      </c>
      <c r="P28" t="s">
        <v>81</v>
      </c>
    </row>
    <row r="29" spans="1:16" ht="16.5" customHeight="1" thickBot="1" x14ac:dyDescent="0.3">
      <c r="A29" s="11"/>
      <c r="B29" s="11"/>
      <c r="C29" s="11"/>
      <c r="D29" s="11"/>
      <c r="E29" s="11"/>
      <c r="F29" s="11"/>
      <c r="G29" s="11"/>
      <c r="H29" s="149"/>
      <c r="I29" s="117"/>
      <c r="J29" s="147"/>
      <c r="K29" s="11"/>
      <c r="N29" s="110"/>
      <c r="P29" s="10">
        <v>9</v>
      </c>
    </row>
    <row r="30" spans="1:16" x14ac:dyDescent="0.25">
      <c r="A30" s="11"/>
      <c r="B30" s="11"/>
      <c r="C30" s="11"/>
      <c r="D30" s="11"/>
      <c r="E30" s="11"/>
      <c r="F30" s="11"/>
      <c r="G30" s="11"/>
      <c r="H30" s="66"/>
      <c r="I30" s="11"/>
      <c r="J30" s="11"/>
      <c r="K30" s="11"/>
      <c r="P30" s="10">
        <v>2</v>
      </c>
    </row>
    <row r="31" spans="1:16" x14ac:dyDescent="0.25">
      <c r="A31" s="11"/>
      <c r="B31" s="114"/>
      <c r="C31" s="114"/>
      <c r="D31" s="114"/>
      <c r="E31" s="114"/>
      <c r="F31" s="114"/>
      <c r="G31" s="23"/>
      <c r="H31" s="113"/>
      <c r="I31" s="113"/>
      <c r="J31" s="113"/>
      <c r="K31" s="11"/>
    </row>
    <row r="32" spans="1:16" x14ac:dyDescent="0.25">
      <c r="A32" s="11"/>
      <c r="B32" s="11"/>
      <c r="C32" s="11"/>
      <c r="D32" s="11"/>
      <c r="E32" s="11"/>
      <c r="F32" s="11"/>
      <c r="G32" s="11"/>
      <c r="H32" s="115"/>
      <c r="I32" s="115"/>
      <c r="J32" s="115"/>
      <c r="K32" s="11"/>
    </row>
    <row r="33" spans="1:16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6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P34" t="s">
        <v>70</v>
      </c>
    </row>
    <row r="35" spans="1:16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P35" s="85">
        <v>1</v>
      </c>
    </row>
    <row r="36" spans="1:16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6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6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6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6" ht="18.75" x14ac:dyDescent="0.3">
      <c r="A40" s="11"/>
      <c r="B40" s="11"/>
      <c r="C40" s="11"/>
      <c r="D40" s="11"/>
      <c r="E40" s="11"/>
      <c r="F40" s="11"/>
      <c r="G40" s="11"/>
      <c r="H40" s="76" t="s">
        <v>80</v>
      </c>
      <c r="I40" s="77">
        <f>(((77.67)*((H19)^0.0482))*((N26)^-0.598))</f>
        <v>25.281751065336604</v>
      </c>
      <c r="J40" s="78" t="s">
        <v>77</v>
      </c>
      <c r="K40" s="11"/>
    </row>
    <row r="41" spans="1:16" ht="18.75" x14ac:dyDescent="0.3">
      <c r="A41" s="11"/>
      <c r="B41" s="11"/>
      <c r="C41" s="11"/>
      <c r="D41" s="11"/>
      <c r="E41" s="11"/>
      <c r="F41" s="11"/>
      <c r="G41" s="11"/>
      <c r="H41" s="76"/>
      <c r="I41" s="77"/>
      <c r="J41" s="78"/>
      <c r="K41" s="11"/>
    </row>
    <row r="42" spans="1:16" ht="18.75" x14ac:dyDescent="0.3">
      <c r="A42" s="11"/>
      <c r="B42" s="11"/>
      <c r="C42" s="11"/>
      <c r="D42" s="11"/>
      <c r="E42" s="11"/>
      <c r="F42" s="11"/>
      <c r="G42" s="11"/>
      <c r="H42" s="76" t="s">
        <v>79</v>
      </c>
      <c r="I42" s="77">
        <f>(((77.67)*((H19)^0.0482))*((N28)^-0.598))</f>
        <v>36.146833816264916</v>
      </c>
      <c r="J42" s="78" t="s">
        <v>77</v>
      </c>
      <c r="K42" s="11"/>
    </row>
    <row r="43" spans="1:16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6" x14ac:dyDescent="0.25">
      <c r="A44" s="11"/>
      <c r="B44" s="11"/>
      <c r="C44" s="11"/>
      <c r="D44" s="11"/>
      <c r="E44" s="11"/>
      <c r="F44" s="11"/>
      <c r="G44" s="11"/>
      <c r="H44" s="73"/>
      <c r="I44" s="74"/>
      <c r="J44" s="11"/>
      <c r="K44" s="11"/>
    </row>
    <row r="45" spans="1:16" x14ac:dyDescent="0.25">
      <c r="A45" s="11"/>
      <c r="B45" s="11"/>
      <c r="C45" s="11"/>
      <c r="D45" s="11"/>
      <c r="E45" s="11"/>
      <c r="F45" s="11"/>
      <c r="G45" s="11"/>
      <c r="H45" s="73"/>
      <c r="I45" s="74"/>
      <c r="J45" s="11"/>
      <c r="K45" s="11"/>
    </row>
    <row r="46" spans="1:16" x14ac:dyDescent="0.25">
      <c r="A46" s="11"/>
      <c r="B46" s="11"/>
      <c r="C46" s="11"/>
      <c r="D46" s="11"/>
      <c r="E46" s="11"/>
      <c r="F46" s="11"/>
      <c r="G46" s="11"/>
      <c r="H46" s="73"/>
      <c r="I46" s="74"/>
      <c r="J46" s="11"/>
      <c r="K46" s="11"/>
    </row>
    <row r="47" spans="1:16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6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3" ht="15.75" customHeight="1" x14ac:dyDescent="0.25">
      <c r="A49" s="11"/>
      <c r="B49" s="11"/>
      <c r="C49" s="11"/>
      <c r="D49" s="11"/>
      <c r="E49" s="11"/>
      <c r="F49" s="11"/>
      <c r="G49" s="11"/>
      <c r="H49" s="79" t="s">
        <v>93</v>
      </c>
      <c r="I49" s="79"/>
      <c r="J49" s="81" t="s">
        <v>78</v>
      </c>
      <c r="K49" s="11"/>
    </row>
    <row r="50" spans="1:13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80"/>
      <c r="K50" s="11"/>
    </row>
    <row r="51" spans="1:13" ht="15.75" x14ac:dyDescent="0.25">
      <c r="A51" s="11"/>
      <c r="B51" s="11"/>
      <c r="C51" s="11"/>
      <c r="D51" s="11"/>
      <c r="E51" s="11"/>
      <c r="F51" s="11"/>
      <c r="G51" s="11"/>
      <c r="H51" s="75"/>
      <c r="I51" s="82"/>
      <c r="J51" s="78"/>
      <c r="K51" s="11"/>
    </row>
    <row r="52" spans="1:13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3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3" x14ac:dyDescent="0.25">
      <c r="A54" s="11"/>
      <c r="B54" s="11"/>
      <c r="C54" s="11"/>
      <c r="D54" s="11"/>
      <c r="E54" s="11"/>
      <c r="F54" s="11"/>
      <c r="G54" s="11"/>
      <c r="H54" s="112" t="s">
        <v>87</v>
      </c>
      <c r="I54" s="112"/>
      <c r="J54" s="11"/>
      <c r="K54" s="11"/>
    </row>
    <row r="55" spans="1:13" ht="15.75" x14ac:dyDescent="0.25">
      <c r="A55" s="11"/>
      <c r="B55" s="111" t="s">
        <v>83</v>
      </c>
      <c r="C55" s="111"/>
      <c r="D55" s="111"/>
      <c r="E55" s="83">
        <f>P29</f>
        <v>9</v>
      </c>
      <c r="F55" s="11"/>
      <c r="G55" s="11"/>
      <c r="H55" s="67" t="s">
        <v>88</v>
      </c>
      <c r="I55" s="86">
        <v>9</v>
      </c>
      <c r="J55" s="11"/>
      <c r="K55" s="11"/>
    </row>
    <row r="56" spans="1:13" ht="15.75" x14ac:dyDescent="0.25">
      <c r="A56" s="11"/>
      <c r="B56" s="111" t="s">
        <v>84</v>
      </c>
      <c r="C56" s="111"/>
      <c r="D56" s="111"/>
      <c r="E56" s="84">
        <f>(((I40)-(P29*P30))/(1))</f>
        <v>7.2817510653366035</v>
      </c>
      <c r="F56" s="11"/>
      <c r="G56" s="11"/>
      <c r="H56" s="67" t="s">
        <v>89</v>
      </c>
      <c r="I56" s="86">
        <v>18</v>
      </c>
      <c r="J56" s="11"/>
      <c r="K56" s="11"/>
    </row>
    <row r="57" spans="1:13" ht="15.75" x14ac:dyDescent="0.25">
      <c r="A57" s="11"/>
      <c r="B57" s="111" t="s">
        <v>85</v>
      </c>
      <c r="C57" s="111"/>
      <c r="D57" s="111"/>
      <c r="E57" s="84">
        <f>(((I42))-((P29*P30)+(E56*P35))/(1))</f>
        <v>10.865082750928313</v>
      </c>
      <c r="F57" s="11"/>
      <c r="G57" s="11"/>
      <c r="H57" s="67" t="s">
        <v>90</v>
      </c>
      <c r="I57" s="86">
        <v>0</v>
      </c>
      <c r="J57" s="11"/>
      <c r="K57" s="11"/>
    </row>
    <row r="58" spans="1:13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3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M59" s="178"/>
    </row>
    <row r="60" spans="1:13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3" ht="63" customHeigh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3" x14ac:dyDescent="0.25">
      <c r="A62" s="11"/>
      <c r="B62" s="156" t="s">
        <v>95</v>
      </c>
      <c r="C62" s="156"/>
      <c r="D62" s="156"/>
      <c r="E62" s="156"/>
      <c r="F62" s="156"/>
      <c r="G62" s="11"/>
      <c r="H62" s="11"/>
      <c r="I62" s="11"/>
      <c r="J62" s="11"/>
      <c r="K62" s="11"/>
    </row>
    <row r="63" spans="1:13" ht="12.75" customHeight="1" x14ac:dyDescent="0.25">
      <c r="A63" s="11"/>
      <c r="B63" s="156" t="s">
        <v>92</v>
      </c>
      <c r="C63" s="156"/>
      <c r="D63" s="156"/>
      <c r="E63" s="156"/>
      <c r="F63" s="156"/>
      <c r="G63" s="66"/>
      <c r="H63" s="11"/>
      <c r="I63" s="11"/>
      <c r="J63" s="11"/>
      <c r="K63" s="11"/>
    </row>
    <row r="64" spans="1:13" ht="13.5" customHeight="1" x14ac:dyDescent="0.25">
      <c r="A64" s="11"/>
      <c r="B64" s="87"/>
      <c r="C64" s="156" t="s">
        <v>97</v>
      </c>
      <c r="D64" s="156"/>
      <c r="E64" s="156"/>
      <c r="F64" s="87"/>
      <c r="G64" s="11"/>
      <c r="H64" s="11"/>
      <c r="I64" s="11"/>
      <c r="J64" s="11"/>
      <c r="K64" s="11"/>
    </row>
    <row r="65" spans="1:11" ht="13.5" customHeight="1" x14ac:dyDescent="0.25">
      <c r="A65" s="89"/>
      <c r="B65" s="89"/>
      <c r="C65" s="108" t="s">
        <v>96</v>
      </c>
      <c r="D65" s="108"/>
      <c r="E65" s="108"/>
      <c r="F65" s="89"/>
      <c r="G65" s="89"/>
      <c r="H65" s="89"/>
      <c r="I65" s="89"/>
      <c r="J65" s="89"/>
      <c r="K65" s="11"/>
    </row>
    <row r="66" spans="1:11" x14ac:dyDescent="0.2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1"/>
    </row>
    <row r="67" spans="1:11" ht="15.75" customHeight="1" x14ac:dyDescent="0.2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1"/>
    </row>
    <row r="68" spans="1:11" ht="36" customHeight="1" x14ac:dyDescent="0.25">
      <c r="A68" s="87"/>
      <c r="B68" s="141"/>
      <c r="C68" s="141"/>
      <c r="D68" s="141"/>
      <c r="E68" s="141"/>
      <c r="F68" s="141"/>
      <c r="G68" s="141"/>
      <c r="H68" s="141"/>
      <c r="I68" s="141"/>
      <c r="J68" s="141"/>
      <c r="K68" s="11"/>
    </row>
    <row r="69" spans="1:1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1:1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1:11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1:11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1:11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1:11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1:11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1:11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1:11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1:11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1:11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</row>
    <row r="218" spans="1:11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1:11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</row>
    <row r="220" spans="1:11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</row>
    <row r="221" spans="1:11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1:11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1:11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</row>
    <row r="224" spans="1:11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</row>
    <row r="225" spans="1:11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</row>
    <row r="226" spans="1:11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</row>
    <row r="227" spans="1:11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</row>
    <row r="228" spans="1:11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</row>
    <row r="229" spans="1:11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</row>
    <row r="230" spans="1:11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</row>
    <row r="231" spans="1:11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</row>
    <row r="232" spans="1:11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</row>
    <row r="233" spans="1:11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</row>
    <row r="234" spans="1:11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</row>
    <row r="235" spans="1:11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</row>
    <row r="236" spans="1:11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1:11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</row>
    <row r="238" spans="1:11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1:11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</row>
    <row r="240" spans="1:11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</row>
    <row r="241" spans="1:11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</row>
    <row r="242" spans="1:11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</row>
    <row r="243" spans="1:11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</row>
    <row r="244" spans="1:11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1:11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1:11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</row>
    <row r="247" spans="1:11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</row>
    <row r="248" spans="1:11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</row>
    <row r="249" spans="1:11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</row>
    <row r="250" spans="1:11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</row>
  </sheetData>
  <mergeCells count="48">
    <mergeCell ref="B8:C8"/>
    <mergeCell ref="B9:C9"/>
    <mergeCell ref="A66:J66"/>
    <mergeCell ref="A67:J67"/>
    <mergeCell ref="B68:J68"/>
    <mergeCell ref="G19:G20"/>
    <mergeCell ref="H19:H20"/>
    <mergeCell ref="J28:J29"/>
    <mergeCell ref="H24:H25"/>
    <mergeCell ref="H26:H27"/>
    <mergeCell ref="H28:H29"/>
    <mergeCell ref="H22:I23"/>
    <mergeCell ref="J22:J23"/>
    <mergeCell ref="B62:F62"/>
    <mergeCell ref="B63:F63"/>
    <mergeCell ref="C64:E64"/>
    <mergeCell ref="J26:J27"/>
    <mergeCell ref="G18:H18"/>
    <mergeCell ref="I2:I3"/>
    <mergeCell ref="J2:J3"/>
    <mergeCell ref="B4:C4"/>
    <mergeCell ref="B5:C5"/>
    <mergeCell ref="B6:C6"/>
    <mergeCell ref="B10:C10"/>
    <mergeCell ref="H2:H3"/>
    <mergeCell ref="B11:C11"/>
    <mergeCell ref="B12:C12"/>
    <mergeCell ref="G16:G17"/>
    <mergeCell ref="H16:H17"/>
    <mergeCell ref="B7:C7"/>
    <mergeCell ref="D2:G2"/>
    <mergeCell ref="B2:C3"/>
    <mergeCell ref="C65:E65"/>
    <mergeCell ref="B1:J1"/>
    <mergeCell ref="N28:N29"/>
    <mergeCell ref="B55:D55"/>
    <mergeCell ref="B56:D56"/>
    <mergeCell ref="B57:D57"/>
    <mergeCell ref="H54:I54"/>
    <mergeCell ref="H31:J31"/>
    <mergeCell ref="B31:F31"/>
    <mergeCell ref="H32:J32"/>
    <mergeCell ref="N24:N25"/>
    <mergeCell ref="N26:N27"/>
    <mergeCell ref="I24:I25"/>
    <mergeCell ref="I26:I27"/>
    <mergeCell ref="I28:I29"/>
    <mergeCell ref="J24:J25"/>
  </mergeCells>
  <pageMargins left="0.78740157480314965" right="0.51181102362204722" top="0.39370078740157483" bottom="0.19685039370078741" header="0.31496062992125984" footer="0.31496062992125984"/>
  <pageSetup paperSize="9" scale="74" orientation="portrait" horizontalDpi="4294967293" verticalDpi="0" r:id="rId1"/>
  <colBreaks count="1" manualBreakCount="1">
    <brk id="11" max="1048575" man="1"/>
  </colBreaks>
  <ignoredErrors>
    <ignoredError sqref="H12 J5:J10 J1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"/>
  <sheetViews>
    <sheetView workbookViewId="0">
      <selection activeCell="D23" sqref="D23"/>
    </sheetView>
  </sheetViews>
  <sheetFormatPr defaultRowHeight="15" x14ac:dyDescent="0.25"/>
  <cols>
    <col min="1" max="1" width="5.140625" customWidth="1"/>
    <col min="2" max="2" width="15.28515625" customWidth="1"/>
    <col min="3" max="7" width="15.7109375" customWidth="1"/>
  </cols>
  <sheetData>
    <row r="2" spans="2:8" x14ac:dyDescent="0.25">
      <c r="B2" s="176" t="s">
        <v>49</v>
      </c>
      <c r="C2" s="177"/>
      <c r="D2" s="177"/>
      <c r="E2" s="177"/>
      <c r="F2" s="177"/>
      <c r="G2" s="177"/>
      <c r="H2" s="46" t="s">
        <v>15</v>
      </c>
    </row>
    <row r="3" spans="2:8" x14ac:dyDescent="0.25">
      <c r="B3" s="45" t="s">
        <v>44</v>
      </c>
      <c r="C3" s="45"/>
      <c r="D3" s="45"/>
      <c r="E3" s="45"/>
      <c r="F3" s="45"/>
      <c r="G3" s="45"/>
      <c r="H3" s="45">
        <v>61</v>
      </c>
    </row>
    <row r="4" spans="2:8" x14ac:dyDescent="0.25">
      <c r="B4" s="45" t="s">
        <v>45</v>
      </c>
      <c r="C4" s="45"/>
      <c r="D4" s="45"/>
      <c r="E4" s="45"/>
      <c r="F4" s="45"/>
      <c r="G4" s="45"/>
      <c r="H4" s="45">
        <v>390</v>
      </c>
    </row>
    <row r="5" spans="2:8" x14ac:dyDescent="0.25">
      <c r="B5" s="45" t="s">
        <v>46</v>
      </c>
      <c r="C5" s="45"/>
      <c r="D5" s="45"/>
      <c r="E5" s="45"/>
      <c r="F5" s="45"/>
      <c r="G5" s="45"/>
      <c r="H5" s="45">
        <v>205</v>
      </c>
    </row>
    <row r="6" spans="2:8" x14ac:dyDescent="0.25">
      <c r="B6" s="45" t="s">
        <v>47</v>
      </c>
      <c r="C6" s="45"/>
      <c r="D6" s="45"/>
      <c r="E6" s="45"/>
      <c r="F6" s="45"/>
      <c r="G6" s="45"/>
      <c r="H6" s="45">
        <v>77</v>
      </c>
    </row>
    <row r="7" spans="2:8" x14ac:dyDescent="0.25">
      <c r="B7" s="45" t="s">
        <v>48</v>
      </c>
      <c r="C7" s="45"/>
      <c r="D7" s="45"/>
      <c r="E7" s="45"/>
      <c r="F7" s="45"/>
      <c r="G7" s="45"/>
      <c r="H7" s="45">
        <f>ROUND(SUM(H3:H6),2)</f>
        <v>733</v>
      </c>
    </row>
    <row r="8" spans="2:8" x14ac:dyDescent="0.25">
      <c r="B8" s="47"/>
      <c r="C8" s="47"/>
      <c r="D8" s="47"/>
      <c r="E8" s="47"/>
      <c r="F8" s="47"/>
      <c r="G8" s="47"/>
      <c r="H8" s="47"/>
    </row>
    <row r="9" spans="2:8" ht="18" customHeight="1" x14ac:dyDescent="0.25">
      <c r="B9" s="170" t="s">
        <v>51</v>
      </c>
      <c r="C9" s="171"/>
      <c r="D9" s="171"/>
      <c r="E9" s="171"/>
      <c r="F9" s="172"/>
      <c r="G9" s="173" t="s">
        <v>53</v>
      </c>
      <c r="H9" s="173"/>
    </row>
    <row r="10" spans="2:8" x14ac:dyDescent="0.25">
      <c r="B10" s="174" t="s">
        <v>50</v>
      </c>
      <c r="C10" s="175"/>
      <c r="D10" s="49" t="s">
        <v>26</v>
      </c>
      <c r="E10" s="49" t="s">
        <v>54</v>
      </c>
      <c r="F10" s="49" t="s">
        <v>52</v>
      </c>
      <c r="G10" s="173"/>
      <c r="H10" s="173"/>
    </row>
    <row r="11" spans="2:8" x14ac:dyDescent="0.25">
      <c r="B11" s="166">
        <v>1</v>
      </c>
      <c r="C11" s="166"/>
      <c r="D11" s="50">
        <v>2</v>
      </c>
      <c r="E11" s="50">
        <v>3</v>
      </c>
      <c r="F11" s="50">
        <v>4</v>
      </c>
      <c r="G11" s="166">
        <v>6</v>
      </c>
      <c r="H11" s="166"/>
    </row>
    <row r="12" spans="2:8" x14ac:dyDescent="0.25">
      <c r="B12" s="157" t="s">
        <v>55</v>
      </c>
      <c r="C12" s="158"/>
      <c r="D12" s="48">
        <v>20</v>
      </c>
      <c r="E12" s="51">
        <f>ROUND(D12/$D$16,4)</f>
        <v>1</v>
      </c>
      <c r="F12" s="48">
        <v>2</v>
      </c>
      <c r="G12" s="167">
        <f>ROUND(E12*F12,2)</f>
        <v>2</v>
      </c>
      <c r="H12" s="167"/>
    </row>
    <row r="13" spans="2:8" x14ac:dyDescent="0.25">
      <c r="B13" s="157" t="s">
        <v>56</v>
      </c>
      <c r="C13" s="158"/>
      <c r="D13" s="48">
        <v>0</v>
      </c>
      <c r="E13" s="51">
        <f t="shared" ref="E13:E16" si="0">ROUND(D13/$D$16,4)</f>
        <v>0</v>
      </c>
      <c r="F13" s="48">
        <v>3</v>
      </c>
      <c r="G13" s="167">
        <f t="shared" ref="G13:G15" si="1">ROUND(E13*F13,2)</f>
        <v>0</v>
      </c>
      <c r="H13" s="167"/>
    </row>
    <row r="14" spans="2:8" x14ac:dyDescent="0.25">
      <c r="B14" s="157" t="s">
        <v>66</v>
      </c>
      <c r="C14" s="158"/>
      <c r="D14" s="48">
        <v>0</v>
      </c>
      <c r="E14" s="51">
        <f t="shared" si="0"/>
        <v>0</v>
      </c>
      <c r="F14" s="48">
        <v>4</v>
      </c>
      <c r="G14" s="167">
        <f t="shared" si="1"/>
        <v>0</v>
      </c>
      <c r="H14" s="167"/>
    </row>
    <row r="15" spans="2:8" x14ac:dyDescent="0.25">
      <c r="B15" s="157" t="s">
        <v>57</v>
      </c>
      <c r="C15" s="158"/>
      <c r="D15" s="48">
        <v>0</v>
      </c>
      <c r="E15" s="51">
        <f t="shared" si="0"/>
        <v>0</v>
      </c>
      <c r="F15" s="48">
        <v>5</v>
      </c>
      <c r="G15" s="167">
        <f t="shared" si="1"/>
        <v>0</v>
      </c>
      <c r="H15" s="167"/>
    </row>
    <row r="16" spans="2:8" x14ac:dyDescent="0.25">
      <c r="B16" s="162" t="s">
        <v>15</v>
      </c>
      <c r="C16" s="163"/>
      <c r="D16" s="48">
        <f>ROUND(SUM(D12:D15),2)</f>
        <v>20</v>
      </c>
      <c r="E16" s="51">
        <f t="shared" si="0"/>
        <v>1</v>
      </c>
      <c r="F16" s="45"/>
      <c r="G16" s="167">
        <f>ROUND(SUM(G12:H15),2)</f>
        <v>2</v>
      </c>
      <c r="H16" s="167"/>
    </row>
    <row r="18" spans="2:8" x14ac:dyDescent="0.25">
      <c r="B18" s="170" t="s">
        <v>58</v>
      </c>
      <c r="C18" s="171"/>
      <c r="D18" s="171"/>
      <c r="E18" s="171"/>
      <c r="F18" s="172"/>
      <c r="G18" s="173" t="s">
        <v>67</v>
      </c>
      <c r="H18" s="173"/>
    </row>
    <row r="19" spans="2:8" x14ac:dyDescent="0.25">
      <c r="B19" s="174" t="s">
        <v>59</v>
      </c>
      <c r="C19" s="175"/>
      <c r="D19" s="49" t="s">
        <v>60</v>
      </c>
      <c r="E19" s="49" t="s">
        <v>54</v>
      </c>
      <c r="F19" s="49" t="s">
        <v>64</v>
      </c>
      <c r="G19" s="173"/>
      <c r="H19" s="173"/>
    </row>
    <row r="20" spans="2:8" x14ac:dyDescent="0.25">
      <c r="B20" s="166">
        <v>1</v>
      </c>
      <c r="C20" s="166"/>
      <c r="D20" s="50">
        <v>2</v>
      </c>
      <c r="E20" s="50">
        <v>3</v>
      </c>
      <c r="F20" s="50">
        <v>4</v>
      </c>
      <c r="G20" s="166">
        <v>6</v>
      </c>
      <c r="H20" s="166"/>
    </row>
    <row r="21" spans="2:8" x14ac:dyDescent="0.25">
      <c r="B21" s="157" t="s">
        <v>44</v>
      </c>
      <c r="C21" s="158"/>
      <c r="D21" s="48">
        <v>20</v>
      </c>
      <c r="E21" s="51">
        <f>ROUND(D21/$D$28,4)</f>
        <v>0.5</v>
      </c>
      <c r="F21" s="52">
        <v>0.28000000000000003</v>
      </c>
      <c r="G21" s="159">
        <f>ROUND(E21*F21,2)</f>
        <v>0.14000000000000001</v>
      </c>
      <c r="H21" s="159"/>
    </row>
    <row r="22" spans="2:8" x14ac:dyDescent="0.25">
      <c r="B22" s="157" t="s">
        <v>45</v>
      </c>
      <c r="C22" s="158"/>
      <c r="D22" s="48">
        <v>20</v>
      </c>
      <c r="E22" s="51">
        <f>ROUND(D22/$D$28,4)</f>
        <v>0.5</v>
      </c>
      <c r="F22" s="52">
        <v>4</v>
      </c>
      <c r="G22" s="159">
        <f t="shared" ref="G22:G26" si="2">ROUND(E22*F22,2)</f>
        <v>2</v>
      </c>
      <c r="H22" s="159"/>
    </row>
    <row r="23" spans="2:8" x14ac:dyDescent="0.25">
      <c r="B23" s="162"/>
      <c r="C23" s="163"/>
      <c r="D23" s="48"/>
      <c r="E23" s="51"/>
      <c r="F23" s="48"/>
      <c r="G23" s="162"/>
      <c r="H23" s="163"/>
    </row>
    <row r="24" spans="2:8" x14ac:dyDescent="0.25">
      <c r="B24" s="168" t="s">
        <v>61</v>
      </c>
      <c r="C24" s="169"/>
      <c r="D24" s="48"/>
      <c r="E24" s="51"/>
      <c r="F24" s="48"/>
      <c r="G24" s="162"/>
      <c r="H24" s="163"/>
    </row>
    <row r="25" spans="2:8" x14ac:dyDescent="0.25">
      <c r="B25" s="157" t="s">
        <v>62</v>
      </c>
      <c r="C25" s="158"/>
      <c r="D25" s="48">
        <v>0</v>
      </c>
      <c r="E25" s="51">
        <f>ROUND(D25/$D$28,4)</f>
        <v>0</v>
      </c>
      <c r="F25" s="52">
        <v>7</v>
      </c>
      <c r="G25" s="167">
        <f t="shared" si="2"/>
        <v>0</v>
      </c>
      <c r="H25" s="167"/>
    </row>
    <row r="26" spans="2:8" x14ac:dyDescent="0.25">
      <c r="B26" s="157" t="s">
        <v>63</v>
      </c>
      <c r="C26" s="158"/>
      <c r="D26" s="48">
        <v>0</v>
      </c>
      <c r="E26" s="51">
        <f>ROUND(D26/$D$28,4)</f>
        <v>0</v>
      </c>
      <c r="F26" s="52">
        <v>8.94</v>
      </c>
      <c r="G26" s="159">
        <f t="shared" si="2"/>
        <v>0</v>
      </c>
      <c r="H26" s="159"/>
    </row>
    <row r="27" spans="2:8" x14ac:dyDescent="0.25">
      <c r="B27" s="164"/>
      <c r="C27" s="165"/>
      <c r="D27" s="48"/>
      <c r="E27" s="51"/>
      <c r="F27" s="48"/>
      <c r="G27" s="162"/>
      <c r="H27" s="163"/>
    </row>
    <row r="28" spans="2:8" x14ac:dyDescent="0.25">
      <c r="B28" s="162" t="s">
        <v>15</v>
      </c>
      <c r="C28" s="163"/>
      <c r="D28" s="48">
        <f>ROUND(SUM(D21:D26),2)</f>
        <v>40</v>
      </c>
      <c r="E28" s="51">
        <f>ROUND(SUM(E21:E26),4)</f>
        <v>1</v>
      </c>
      <c r="F28" s="51"/>
      <c r="G28" s="159">
        <f>ROUND(SUM(G21:H26),2)</f>
        <v>2.14</v>
      </c>
      <c r="H28" s="159"/>
    </row>
    <row r="30" spans="2:8" ht="21" customHeight="1" x14ac:dyDescent="0.35">
      <c r="B30" s="53"/>
      <c r="C30" s="54"/>
      <c r="D30" s="160" t="s">
        <v>65</v>
      </c>
      <c r="E30" s="161"/>
      <c r="F30" s="55">
        <f>ROUND(G16*G28,2)</f>
        <v>4.28</v>
      </c>
      <c r="G30" s="56"/>
      <c r="H30" s="57"/>
    </row>
  </sheetData>
  <mergeCells count="38">
    <mergeCell ref="B18:F18"/>
    <mergeCell ref="G18:H19"/>
    <mergeCell ref="B19:C19"/>
    <mergeCell ref="B20:C20"/>
    <mergeCell ref="B2:G2"/>
    <mergeCell ref="B11:C11"/>
    <mergeCell ref="G11:H11"/>
    <mergeCell ref="B9:F9"/>
    <mergeCell ref="G9:H10"/>
    <mergeCell ref="B10:C10"/>
    <mergeCell ref="B12:C12"/>
    <mergeCell ref="B13:C13"/>
    <mergeCell ref="B14:C14"/>
    <mergeCell ref="B15:C15"/>
    <mergeCell ref="B16:C16"/>
    <mergeCell ref="G12:H12"/>
    <mergeCell ref="G13:H13"/>
    <mergeCell ref="G14:H14"/>
    <mergeCell ref="G15:H15"/>
    <mergeCell ref="G16:H16"/>
    <mergeCell ref="G20:H20"/>
    <mergeCell ref="B22:C22"/>
    <mergeCell ref="G22:H22"/>
    <mergeCell ref="B25:C25"/>
    <mergeCell ref="G25:H25"/>
    <mergeCell ref="B24:C24"/>
    <mergeCell ref="B23:C23"/>
    <mergeCell ref="G23:H23"/>
    <mergeCell ref="G24:H24"/>
    <mergeCell ref="B21:C21"/>
    <mergeCell ref="G21:H21"/>
    <mergeCell ref="B26:C26"/>
    <mergeCell ref="G26:H26"/>
    <mergeCell ref="D30:E30"/>
    <mergeCell ref="B28:C28"/>
    <mergeCell ref="G28:H28"/>
    <mergeCell ref="B27:C27"/>
    <mergeCell ref="G27:H2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ignoredErrors>
    <ignoredError sqref="D16 D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Plan1 (2)</vt:lpstr>
      <vt:lpstr>Plan2</vt:lpstr>
      <vt:lpstr>'Plan1 (2)'!Area_de_impressao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Admin;Julio Oliveira</dc:creator>
  <cp:lastModifiedBy>iris.obras</cp:lastModifiedBy>
  <cp:lastPrinted>2021-07-29T11:58:50Z</cp:lastPrinted>
  <dcterms:created xsi:type="dcterms:W3CDTF">2021-05-10T00:40:13Z</dcterms:created>
  <dcterms:modified xsi:type="dcterms:W3CDTF">2021-07-29T12:08:13Z</dcterms:modified>
</cp:coreProperties>
</file>